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9fa24341e91104/Desktop/Budget/"/>
    </mc:Choice>
  </mc:AlternateContent>
  <xr:revisionPtr revIDLastSave="286" documentId="8_{6A8AE45F-3F8F-4318-B4D5-B0FEB270D37E}" xr6:coauthVersionLast="47" xr6:coauthVersionMax="47" xr10:uidLastSave="{DF9BB8FC-6BE9-4ED6-AD26-75CF9EAA3190}"/>
  <bookViews>
    <workbookView xWindow="-108" yWindow="-108" windowWidth="23256" windowHeight="12456" tabRatio="844" firstSheet="1" activeTab="1" xr2:uid="{00000000-000D-0000-FFFF-FFFF00000000}"/>
  </bookViews>
  <sheets>
    <sheet name="LB-1 Summary" sheetId="1" r:id="rId1"/>
    <sheet name="LB-20 Resources" sheetId="2" r:id="rId2"/>
    <sheet name="LB-31 Personnel" sheetId="3" r:id="rId3"/>
    <sheet name="LB -31 M &amp; S" sheetId="4" r:id="rId4"/>
    <sheet name="LB-31 CO" sheetId="5" r:id="rId5"/>
    <sheet name="LB-11 Eq Res" sheetId="6" r:id="rId6"/>
    <sheet name="Unappropriated" sheetId="8" r:id="rId7"/>
    <sheet name="LB-11 Bldg Res" sheetId="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K6" i="2"/>
  <c r="I6" i="2"/>
  <c r="I14" i="4" l="1"/>
  <c r="I29" i="4"/>
  <c r="I17" i="4"/>
  <c r="I23" i="4"/>
  <c r="I43" i="4"/>
  <c r="I16" i="4"/>
  <c r="I36" i="4"/>
  <c r="I37" i="4"/>
  <c r="I20" i="4"/>
  <c r="I38" i="4"/>
  <c r="I13" i="4"/>
  <c r="I10" i="4"/>
  <c r="B17" i="1"/>
  <c r="J21" i="2"/>
  <c r="K21" i="2"/>
  <c r="L21" i="2"/>
  <c r="I21" i="2"/>
  <c r="K23" i="2"/>
  <c r="D21" i="1"/>
  <c r="I16" i="6"/>
  <c r="J16" i="6"/>
  <c r="K16" i="6"/>
  <c r="L16" i="6"/>
  <c r="M16" i="6"/>
  <c r="M15" i="3"/>
  <c r="K15" i="3"/>
  <c r="I15" i="3"/>
  <c r="K44" i="4"/>
  <c r="M44" i="4"/>
  <c r="F8" i="1" s="1"/>
  <c r="J40" i="4"/>
  <c r="J44" i="4" s="1"/>
  <c r="I44" i="4" l="1"/>
  <c r="B8" i="1" s="1"/>
  <c r="L40" i="4" l="1"/>
  <c r="L44" i="4" s="1"/>
  <c r="C22" i="1"/>
  <c r="E22" i="1"/>
  <c r="B22" i="1"/>
  <c r="M14" i="7" l="1"/>
  <c r="M16" i="7" s="1"/>
  <c r="M23" i="7" s="1"/>
  <c r="M26" i="7" s="1"/>
  <c r="K14" i="7"/>
  <c r="K16" i="7" s="1"/>
  <c r="K23" i="7" s="1"/>
  <c r="K26" i="7" s="1"/>
  <c r="M26" i="6"/>
  <c r="K26" i="6"/>
  <c r="M18" i="5"/>
  <c r="F9" i="1" s="1"/>
  <c r="K18" i="5"/>
  <c r="M25" i="3"/>
  <c r="K25" i="3"/>
  <c r="M10" i="2"/>
  <c r="M21" i="2" s="1"/>
  <c r="K10" i="2"/>
  <c r="K28" i="3" l="1"/>
  <c r="M28" i="3"/>
  <c r="F7" i="1" s="1"/>
  <c r="F17" i="1"/>
  <c r="K25" i="2"/>
  <c r="K28" i="2" s="1"/>
  <c r="M27" i="6"/>
  <c r="M29" i="6" s="1"/>
  <c r="F12" i="1" s="1"/>
  <c r="K27" i="6"/>
  <c r="K29" i="6" s="1"/>
  <c r="D12" i="1" s="1"/>
  <c r="I26" i="6"/>
  <c r="I10" i="2"/>
  <c r="F15" i="1" l="1"/>
  <c r="D15" i="1"/>
  <c r="D19" i="1"/>
  <c r="A32" i="1"/>
  <c r="I27" i="6"/>
  <c r="I18" i="5"/>
  <c r="B9" i="1" s="1"/>
  <c r="I14" i="7"/>
  <c r="I16" i="7" s="1"/>
  <c r="I25" i="3"/>
  <c r="D13" i="8"/>
  <c r="D36" i="8"/>
  <c r="L27" i="6"/>
  <c r="F24" i="1" l="1"/>
  <c r="I23" i="7"/>
  <c r="I26" i="7" s="1"/>
  <c r="D23" i="8"/>
  <c r="D39" i="8" s="1"/>
  <c r="I29" i="6"/>
  <c r="I28" i="3"/>
  <c r="B7" i="1" s="1"/>
  <c r="I25" i="2"/>
  <c r="I28" i="2" s="1"/>
  <c r="B13" i="1" l="1"/>
  <c r="B12" i="1"/>
  <c r="B15" i="1" l="1"/>
  <c r="B19" i="1" s="1"/>
  <c r="D26" i="1"/>
  <c r="F26" i="1"/>
  <c r="F22" i="1"/>
  <c r="F21" i="1" s="1"/>
  <c r="F18" i="1" l="1"/>
  <c r="F19" i="1" s="1"/>
  <c r="J15" i="1" s="1"/>
  <c r="M23" i="2"/>
  <c r="M25" i="2" l="1"/>
  <c r="M28" i="2" s="1"/>
</calcChain>
</file>

<file path=xl/sharedStrings.xml><?xml version="1.0" encoding="utf-8"?>
<sst xmlns="http://schemas.openxmlformats.org/spreadsheetml/2006/main" count="279" uniqueCount="177">
  <si>
    <t>Klamath County</t>
  </si>
  <si>
    <t>FINANCIAL SUMMARY</t>
  </si>
  <si>
    <t>Fire District #3</t>
  </si>
  <si>
    <t>Total Of All Funds</t>
  </si>
  <si>
    <t>Approved</t>
  </si>
  <si>
    <t>Expected</t>
  </si>
  <si>
    <t>Adopted</t>
  </si>
  <si>
    <t>Personnel Services</t>
  </si>
  <si>
    <t xml:space="preserve"> </t>
  </si>
  <si>
    <t>Materials and Services</t>
  </si>
  <si>
    <t>Total Capital Outlay</t>
  </si>
  <si>
    <t>Total Transfers</t>
  </si>
  <si>
    <t>Total Contingencies</t>
  </si>
  <si>
    <t>Total All Other Requirements</t>
  </si>
  <si>
    <t>Total Unappropiated</t>
  </si>
  <si>
    <t>Total Requirements</t>
  </si>
  <si>
    <t>Total Resources Except Property Taxes</t>
  </si>
  <si>
    <t>Total Property Taxes Required</t>
  </si>
  <si>
    <t>Total Resources</t>
  </si>
  <si>
    <t xml:space="preserve">Discount Allowed/Uncollected Taxes </t>
  </si>
  <si>
    <t xml:space="preserve">Total Tax Levy                                   </t>
  </si>
  <si>
    <t>Tax Levy</t>
  </si>
  <si>
    <t xml:space="preserve"> Assessed Valuation </t>
  </si>
  <si>
    <t>Current</t>
  </si>
  <si>
    <t>Plus .00%</t>
  </si>
  <si>
    <t xml:space="preserve">Fixed Rate Per $1000 </t>
  </si>
  <si>
    <t>Taxable Amount</t>
  </si>
  <si>
    <t>LB-20</t>
  </si>
  <si>
    <t>RESOURCES</t>
  </si>
  <si>
    <t>Description</t>
  </si>
  <si>
    <t xml:space="preserve">General Fund Carry Over </t>
  </si>
  <si>
    <t>Unappropriated</t>
  </si>
  <si>
    <t>Contingency</t>
  </si>
  <si>
    <t>Available Cash On Hand</t>
  </si>
  <si>
    <t>Previously Levied Taxes Est. To Receive</t>
  </si>
  <si>
    <t xml:space="preserve">Interest </t>
  </si>
  <si>
    <t>Transfers In</t>
  </si>
  <si>
    <t>Equipment Surplus Sale</t>
  </si>
  <si>
    <t>Misc. Revenues</t>
  </si>
  <si>
    <t>Klamath County Loan</t>
  </si>
  <si>
    <t xml:space="preserve">Grant Revenues </t>
  </si>
  <si>
    <t>Total</t>
  </si>
  <si>
    <t>Taxes Necessary To Balance Budget</t>
  </si>
  <si>
    <t>Taxes Collected In Leavied Year</t>
  </si>
  <si>
    <t>xxxxxxxxxxx</t>
  </si>
  <si>
    <t>TOTAL RESOURCES</t>
  </si>
  <si>
    <t>Total Budget Resources</t>
  </si>
  <si>
    <t>LB-31</t>
  </si>
  <si>
    <t>PERSONNEL SERVICES</t>
  </si>
  <si>
    <r>
      <t xml:space="preserve">Fire Chief </t>
    </r>
    <r>
      <rPr>
        <sz val="10"/>
        <rFont val="Arial"/>
        <family val="2"/>
      </rPr>
      <t xml:space="preserve">                  </t>
    </r>
  </si>
  <si>
    <t xml:space="preserve">Administrative Assistant       </t>
  </si>
  <si>
    <t>Grant Wages</t>
  </si>
  <si>
    <t>Misc. Wages</t>
  </si>
  <si>
    <t>SUB TOTAL</t>
  </si>
  <si>
    <t>Personnel Services/Benefits</t>
  </si>
  <si>
    <t>State Taxes Includes:</t>
  </si>
  <si>
    <t>Unemploy / Workers Comp</t>
  </si>
  <si>
    <t>Social Secruity/Medicare (FICA)</t>
  </si>
  <si>
    <t xml:space="preserve">PERS   </t>
  </si>
  <si>
    <t>Group Life Insurance</t>
  </si>
  <si>
    <t>Grant Benefits</t>
  </si>
  <si>
    <t>TOTAL</t>
  </si>
  <si>
    <t>MATERIALS AND SERVICES</t>
  </si>
  <si>
    <t>Audit Fees</t>
  </si>
  <si>
    <t>Cell Phone</t>
  </si>
  <si>
    <t>Dues and Subscriptions</t>
  </si>
  <si>
    <t>Election Expenses</t>
  </si>
  <si>
    <t>Equipment Operation (fuel)</t>
  </si>
  <si>
    <t>Fire Prevention/Public Relations</t>
  </si>
  <si>
    <t>Fire Station Supplies</t>
  </si>
  <si>
    <t>Firefighter Supplies</t>
  </si>
  <si>
    <t>Medical Supplies</t>
  </si>
  <si>
    <t>Garbage Pickup</t>
  </si>
  <si>
    <t>Instruction Supplies</t>
  </si>
  <si>
    <t>Insurance</t>
  </si>
  <si>
    <t>Interoperbility Commo User Fee</t>
  </si>
  <si>
    <t>Legal Fees</t>
  </si>
  <si>
    <t>Maintenance and Repair</t>
  </si>
  <si>
    <t>Miscellaneous (In-Out)</t>
  </si>
  <si>
    <t>Petty Cash</t>
  </si>
  <si>
    <t>Publication Expenses</t>
  </si>
  <si>
    <t>Security Services</t>
  </si>
  <si>
    <t>Travel and Training (BOD)</t>
  </si>
  <si>
    <t>Utilities/Electricity</t>
  </si>
  <si>
    <t>Utilities/Heat</t>
  </si>
  <si>
    <t>Utilities/Internet</t>
  </si>
  <si>
    <t>Utilities / Water-Sewer</t>
  </si>
  <si>
    <t>Transfer Out</t>
  </si>
  <si>
    <t xml:space="preserve">Contingency </t>
  </si>
  <si>
    <t>Grant Expenditures</t>
  </si>
  <si>
    <t>Misc. Expense</t>
  </si>
  <si>
    <t>Computer Expenses</t>
  </si>
  <si>
    <t>Storage Unit</t>
  </si>
  <si>
    <t>Physician advisor</t>
  </si>
  <si>
    <t>Fuel tank</t>
  </si>
  <si>
    <t>Fundraiser cost</t>
  </si>
  <si>
    <t>CAPITAL OUTLAY</t>
  </si>
  <si>
    <t>2021-2022</t>
  </si>
  <si>
    <t>2022-2023</t>
  </si>
  <si>
    <t>Budget</t>
  </si>
  <si>
    <t>Remaining</t>
  </si>
  <si>
    <t>Major Fire Equipment</t>
  </si>
  <si>
    <t>Small Tools and Equipment</t>
  </si>
  <si>
    <t>Communications Equipment</t>
  </si>
  <si>
    <t>Station Improvements and Furniture</t>
  </si>
  <si>
    <t>First Aid/Rescue Equipment</t>
  </si>
  <si>
    <t>Vehicle Improvements</t>
  </si>
  <si>
    <t>Education Materials and Equipment</t>
  </si>
  <si>
    <t>Fire District Improvements</t>
  </si>
  <si>
    <t>Klamath County Loan Payment</t>
  </si>
  <si>
    <t>Fire Engine</t>
  </si>
  <si>
    <t>Grant Capital Outlay</t>
  </si>
  <si>
    <t>TOTALS</t>
  </si>
  <si>
    <t>Expenditure Description</t>
  </si>
  <si>
    <t>Amount</t>
  </si>
  <si>
    <t>Personnel Services:</t>
  </si>
  <si>
    <t>Fire Chief</t>
  </si>
  <si>
    <t>Administrative Assistant</t>
  </si>
  <si>
    <t>Sub Total</t>
  </si>
  <si>
    <t>Benefit</t>
  </si>
  <si>
    <t>Life Insurance</t>
  </si>
  <si>
    <t>Fed Taxes</t>
  </si>
  <si>
    <t>State Taxes</t>
  </si>
  <si>
    <t>PERS</t>
  </si>
  <si>
    <t>Total Personnel Services</t>
  </si>
  <si>
    <t>Equipment Operations</t>
  </si>
  <si>
    <t>Heat</t>
  </si>
  <si>
    <t>Electricity</t>
  </si>
  <si>
    <t>Telephone</t>
  </si>
  <si>
    <t>Garbage</t>
  </si>
  <si>
    <t xml:space="preserve">Total </t>
  </si>
  <si>
    <t>Total Unappropriated</t>
  </si>
  <si>
    <t>LB-11</t>
  </si>
  <si>
    <t xml:space="preserve">This fund is authorized and established by resolution </t>
  </si>
  <si>
    <t>RESERVE FUNDS</t>
  </si>
  <si>
    <t>EQUIPMENT RESERVE</t>
  </si>
  <si>
    <t>Proposed</t>
  </si>
  <si>
    <t>Cash On Hand</t>
  </si>
  <si>
    <t>Earnings From Investments</t>
  </si>
  <si>
    <t>Transferred From Other Funds</t>
  </si>
  <si>
    <t>Sale of Equipment</t>
  </si>
  <si>
    <t>Misc Revenue</t>
  </si>
  <si>
    <t>Total Resources Except Taxes</t>
  </si>
  <si>
    <t>Grant Revenues</t>
  </si>
  <si>
    <t>TOTALS RESOURCES</t>
  </si>
  <si>
    <t>REQUIREMENTS</t>
  </si>
  <si>
    <t>Fire Vehicle</t>
  </si>
  <si>
    <t>Matching Funds For Grants</t>
  </si>
  <si>
    <t>Turn Outs</t>
  </si>
  <si>
    <t xml:space="preserve">Fire District Improvements </t>
  </si>
  <si>
    <t>For Future Expenditures</t>
  </si>
  <si>
    <t>TOTAL REQUIREMENTS</t>
  </si>
  <si>
    <r>
      <t>number</t>
    </r>
    <r>
      <rPr>
        <b/>
        <sz val="10"/>
        <rFont val="Arial"/>
        <family val="2"/>
      </rPr>
      <t xml:space="preserve"> 07-018</t>
    </r>
    <r>
      <rPr>
        <sz val="10"/>
        <rFont val="Arial"/>
        <family val="2"/>
      </rPr>
      <t xml:space="preserve">, on </t>
    </r>
    <r>
      <rPr>
        <b/>
        <sz val="10"/>
        <rFont val="Arial"/>
        <family val="2"/>
      </rPr>
      <t>April 10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2007</t>
    </r>
    <r>
      <rPr>
        <sz val="10"/>
        <rFont val="Arial"/>
        <family val="2"/>
      </rPr>
      <t xml:space="preserve"> for the purpose of,</t>
    </r>
  </si>
  <si>
    <r>
      <t>Construction and Repairs.</t>
    </r>
    <r>
      <rPr>
        <b/>
        <sz val="10"/>
        <rFont val="Arial"/>
        <family val="2"/>
      </rPr>
      <t xml:space="preserve"> Review year is 2017</t>
    </r>
    <r>
      <rPr>
        <sz val="10"/>
        <rFont val="Arial"/>
        <family val="2"/>
      </rPr>
      <t>.</t>
    </r>
  </si>
  <si>
    <t>BUILDING RESERVE</t>
  </si>
  <si>
    <t>Earnings From Investment</t>
  </si>
  <si>
    <t>Transferred Form Other Funds</t>
  </si>
  <si>
    <t>Donation / Grants / Loans</t>
  </si>
  <si>
    <t xml:space="preserve">Land/Improvements </t>
  </si>
  <si>
    <t>Sta #3 Reserve Payment USDA RD</t>
  </si>
  <si>
    <t>EMS Chief</t>
  </si>
  <si>
    <t>Ambulance staffing</t>
  </si>
  <si>
    <t>Ambulance Revenue</t>
  </si>
  <si>
    <t>Actual</t>
  </si>
  <si>
    <r>
      <t>number</t>
    </r>
    <r>
      <rPr>
        <b/>
        <sz val="10"/>
        <rFont val="Arial"/>
        <family val="2"/>
      </rPr>
      <t xml:space="preserve"> 23-001</t>
    </r>
    <r>
      <rPr>
        <sz val="10"/>
        <rFont val="Arial"/>
        <family val="2"/>
      </rPr>
      <t xml:space="preserve">, on </t>
    </r>
    <r>
      <rPr>
        <b/>
        <sz val="10"/>
        <rFont val="Arial"/>
        <family val="2"/>
      </rPr>
      <t>April 20, 2023</t>
    </r>
    <r>
      <rPr>
        <sz val="10"/>
        <rFont val="Arial"/>
        <family val="2"/>
      </rPr>
      <t>, for the purpose of,</t>
    </r>
  </si>
  <si>
    <r>
      <t xml:space="preserve">purchasing Fire Equipment. </t>
    </r>
    <r>
      <rPr>
        <b/>
        <sz val="10"/>
        <rFont val="Arial"/>
        <family val="2"/>
      </rPr>
      <t>Review year is 2033.</t>
    </r>
  </si>
  <si>
    <t>BUDGET 2023-2024</t>
  </si>
  <si>
    <t>Travel and Training (FF and EMS)</t>
  </si>
  <si>
    <t>Fire District 3</t>
  </si>
  <si>
    <t>FY 23-24</t>
  </si>
  <si>
    <t>Assistant Chief</t>
  </si>
  <si>
    <t>Office Supplies</t>
  </si>
  <si>
    <t>Ambulance bay rental</t>
  </si>
  <si>
    <t>Postage and delivery</t>
  </si>
  <si>
    <t>BUDGET 2024-2025</t>
  </si>
  <si>
    <t>FY 24-25</t>
  </si>
  <si>
    <t>FY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</si>
</sst>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.0000\ ;\(&quot;$&quot;#,##0.0000\)"/>
    <numFmt numFmtId="165" formatCode="&quot;$&quot;#,##0.0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4" applyFont="1"/>
    <xf numFmtId="0" fontId="0" fillId="0" borderId="0" xfId="0" applyAlignment="1">
      <alignment horizontal="center"/>
    </xf>
    <xf numFmtId="7" fontId="0" fillId="0" borderId="0" xfId="2" applyFont="1"/>
    <xf numFmtId="7" fontId="3" fillId="0" borderId="0" xfId="2" applyFont="1" applyBorder="1"/>
    <xf numFmtId="0" fontId="0" fillId="0" borderId="0" xfId="0" applyAlignment="1">
      <alignment horizontal="left"/>
    </xf>
    <xf numFmtId="164" fontId="0" fillId="0" borderId="0" xfId="0" applyNumberFormat="1" applyAlignment="1"/>
    <xf numFmtId="0" fontId="4" fillId="0" borderId="0" xfId="0" applyFont="1" applyAlignment="1">
      <alignment horizontal="center"/>
    </xf>
    <xf numFmtId="7" fontId="0" fillId="0" borderId="0" xfId="2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7" fontId="0" fillId="2" borderId="0" xfId="2" applyFont="1" applyFill="1"/>
    <xf numFmtId="7" fontId="3" fillId="0" borderId="0" xfId="2" applyFont="1" applyFill="1" applyBorder="1"/>
    <xf numFmtId="7" fontId="0" fillId="0" borderId="0" xfId="2" applyFont="1" applyFill="1" applyAlignment="1">
      <alignment horizontal="right"/>
    </xf>
    <xf numFmtId="7" fontId="3" fillId="0" borderId="0" xfId="2" applyFont="1" applyFill="1" applyBorder="1" applyAlignment="1">
      <alignment horizontal="right"/>
    </xf>
    <xf numFmtId="7" fontId="4" fillId="0" borderId="0" xfId="2" applyFont="1" applyFill="1"/>
    <xf numFmtId="0" fontId="5" fillId="0" borderId="0" xfId="0" applyFont="1" applyAlignment="1"/>
    <xf numFmtId="7" fontId="0" fillId="0" borderId="0" xfId="2" applyFont="1" applyAlignment="1">
      <alignment horizontal="right"/>
    </xf>
    <xf numFmtId="7" fontId="0" fillId="0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7" fontId="0" fillId="0" borderId="0" xfId="0" applyNumberFormat="1" applyAlignment="1"/>
    <xf numFmtId="7" fontId="6" fillId="0" borderId="0" xfId="2" applyFont="1" applyFill="1"/>
    <xf numFmtId="7" fontId="6" fillId="0" borderId="0" xfId="2" applyFont="1" applyFill="1" applyBorder="1" applyAlignment="1">
      <alignment horizontal="right"/>
    </xf>
    <xf numFmtId="7" fontId="6" fillId="0" borderId="0" xfId="2" applyFont="1" applyFill="1" applyAlignment="1">
      <alignment horizontal="right"/>
    </xf>
    <xf numFmtId="7" fontId="6" fillId="0" borderId="0" xfId="2" applyFont="1" applyFill="1" applyBorder="1"/>
    <xf numFmtId="7" fontId="0" fillId="0" borderId="0" xfId="2" applyFont="1" applyAlignment="1"/>
    <xf numFmtId="7" fontId="0" fillId="0" borderId="0" xfId="2" applyFont="1" applyFill="1" applyAlignment="1"/>
    <xf numFmtId="7" fontId="5" fillId="0" borderId="0" xfId="2" applyFont="1" applyFill="1" applyAlignment="1">
      <alignment horizontal="right"/>
    </xf>
    <xf numFmtId="7" fontId="4" fillId="0" borderId="0" xfId="2" applyFont="1" applyFill="1" applyAlignment="1">
      <alignment horizontal="center"/>
    </xf>
    <xf numFmtId="164" fontId="3" fillId="0" borderId="0" xfId="0" applyNumberFormat="1" applyFont="1" applyAlignment="1"/>
    <xf numFmtId="7" fontId="3" fillId="0" borderId="0" xfId="2" applyFont="1" applyFill="1" applyBorder="1" applyAlignment="1">
      <alignment horizontal="center"/>
    </xf>
    <xf numFmtId="7" fontId="4" fillId="0" borderId="0" xfId="2" applyFont="1" applyFill="1" applyAlignment="1"/>
    <xf numFmtId="3" fontId="7" fillId="0" borderId="0" xfId="0" applyNumberFormat="1" applyFont="1" applyAlignment="1"/>
    <xf numFmtId="7" fontId="5" fillId="0" borderId="0" xfId="2" applyFont="1" applyFill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8" fillId="0" borderId="0" xfId="0" applyFont="1" applyAlignment="1"/>
    <xf numFmtId="7" fontId="8" fillId="0" borderId="0" xfId="2" applyFont="1" applyFill="1"/>
    <xf numFmtId="7" fontId="8" fillId="0" borderId="0" xfId="2" applyFont="1" applyFill="1" applyBorder="1" applyAlignment="1">
      <alignment horizontal="right"/>
    </xf>
    <xf numFmtId="7" fontId="9" fillId="0" borderId="0" xfId="2" applyFont="1" applyFill="1" applyBorder="1"/>
    <xf numFmtId="7" fontId="8" fillId="0" borderId="0" xfId="2" applyFont="1" applyFill="1" applyAlignment="1">
      <alignment horizontal="right"/>
    </xf>
    <xf numFmtId="0" fontId="9" fillId="0" borderId="0" xfId="0" applyFont="1" applyAlignment="1">
      <alignment horizontal="center"/>
    </xf>
    <xf numFmtId="7" fontId="9" fillId="0" borderId="0" xfId="2" applyFont="1" applyFill="1"/>
    <xf numFmtId="7" fontId="8" fillId="0" borderId="0" xfId="0" applyNumberFormat="1" applyFont="1" applyAlignment="1"/>
    <xf numFmtId="7" fontId="8" fillId="0" borderId="0" xfId="2" applyFont="1" applyFill="1" applyAlignment="1">
      <alignment horizontal="center"/>
    </xf>
    <xf numFmtId="165" fontId="8" fillId="0" borderId="0" xfId="0" applyNumberFormat="1" applyFont="1" applyAlignment="1"/>
    <xf numFmtId="165" fontId="8" fillId="0" borderId="0" xfId="2" applyNumberFormat="1" applyFont="1" applyFill="1"/>
    <xf numFmtId="165" fontId="9" fillId="0" borderId="0" xfId="2" applyNumberFormat="1" applyFont="1" applyFill="1" applyBorder="1"/>
    <xf numFmtId="165" fontId="9" fillId="0" borderId="0" xfId="2" applyNumberFormat="1" applyFont="1" applyFill="1"/>
    <xf numFmtId="3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/>
    <xf numFmtId="164" fontId="8" fillId="0" borderId="0" xfId="0" applyNumberFormat="1" applyFont="1" applyAlignment="1"/>
    <xf numFmtId="7" fontId="9" fillId="0" borderId="0" xfId="2" applyFont="1" applyFill="1" applyAlignment="1">
      <alignment horizontal="center"/>
    </xf>
    <xf numFmtId="165" fontId="6" fillId="0" borderId="0" xfId="2" applyNumberFormat="1" applyFont="1" applyFill="1"/>
    <xf numFmtId="165" fontId="0" fillId="0" borderId="0" xfId="0" applyNumberFormat="1" applyAlignment="1"/>
    <xf numFmtId="165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Border="1"/>
    <xf numFmtId="165" fontId="3" fillId="0" borderId="0" xfId="2" applyNumberFormat="1" applyFont="1" applyFill="1" applyBorder="1"/>
    <xf numFmtId="165" fontId="6" fillId="0" borderId="0" xfId="2" applyNumberFormat="1" applyFont="1" applyFill="1" applyAlignment="1"/>
    <xf numFmtId="165" fontId="3" fillId="0" borderId="0" xfId="0" applyNumberFormat="1" applyFont="1" applyAlignment="1"/>
    <xf numFmtId="165" fontId="5" fillId="0" borderId="0" xfId="2" applyNumberFormat="1" applyFont="1" applyFill="1"/>
    <xf numFmtId="0" fontId="3" fillId="0" borderId="0" xfId="0" applyFont="1" applyAlignment="1">
      <alignment horizontal="center"/>
    </xf>
  </cellXfs>
  <cellStyles count="9">
    <cellStyle name="Comma0" xfId="1" xr:uid="{00000000-0005-0000-0000-000000000000}"/>
    <cellStyle name="Currency" xfId="2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35"/>
  <sheetViews>
    <sheetView zoomScale="230" zoomScaleNormal="230" workbookViewId="0">
      <selection activeCell="F8" sqref="F8"/>
    </sheetView>
  </sheetViews>
  <sheetFormatPr defaultRowHeight="13.2" x14ac:dyDescent="0.25"/>
  <cols>
    <col min="1" max="1" width="36.88671875" customWidth="1"/>
    <col min="2" max="2" width="12.33203125" customWidth="1"/>
    <col min="3" max="3" width="1.33203125" customWidth="1"/>
    <col min="4" max="4" width="13.109375" customWidth="1"/>
    <col min="5" max="5" width="1.33203125" customWidth="1"/>
    <col min="6" max="6" width="12.33203125" customWidth="1"/>
    <col min="7" max="7" width="1.33203125" customWidth="1"/>
    <col min="9" max="9" width="2.109375" customWidth="1"/>
    <col min="10" max="10" width="33.6640625" customWidth="1"/>
    <col min="11" max="11" width="13.109375" customWidth="1"/>
    <col min="12" max="12" width="11.109375" bestFit="1" customWidth="1"/>
    <col min="13" max="13" width="13.5546875" customWidth="1"/>
  </cols>
  <sheetData>
    <row r="1" spans="1:14" x14ac:dyDescent="0.25">
      <c r="A1" s="1" t="s">
        <v>0</v>
      </c>
      <c r="D1" s="1" t="s">
        <v>1</v>
      </c>
      <c r="G1" s="2"/>
    </row>
    <row r="2" spans="1:14" x14ac:dyDescent="0.25">
      <c r="A2" s="1" t="s">
        <v>2</v>
      </c>
    </row>
    <row r="3" spans="1:14" x14ac:dyDescent="0.25">
      <c r="A3" s="1" t="s">
        <v>174</v>
      </c>
    </row>
    <row r="5" spans="1:14" x14ac:dyDescent="0.25">
      <c r="A5" s="1" t="s">
        <v>3</v>
      </c>
      <c r="B5" s="2" t="s">
        <v>163</v>
      </c>
      <c r="D5" s="2" t="s">
        <v>6</v>
      </c>
      <c r="F5" s="2" t="s">
        <v>6</v>
      </c>
      <c r="J5" s="40"/>
      <c r="K5" s="40"/>
      <c r="L5" s="40"/>
      <c r="M5" s="40"/>
      <c r="N5" s="40"/>
    </row>
    <row r="6" spans="1:14" x14ac:dyDescent="0.25">
      <c r="B6" s="2" t="s">
        <v>176</v>
      </c>
      <c r="C6" s="2"/>
      <c r="D6" s="2" t="s">
        <v>169</v>
      </c>
      <c r="E6" s="10"/>
      <c r="F6" s="2" t="s">
        <v>175</v>
      </c>
      <c r="J6" s="40"/>
      <c r="K6" s="40"/>
      <c r="L6" s="40"/>
      <c r="M6" s="40"/>
      <c r="N6" s="40"/>
    </row>
    <row r="7" spans="1:14" x14ac:dyDescent="0.25">
      <c r="A7" t="s">
        <v>7</v>
      </c>
      <c r="B7" s="6">
        <f>'LB-31 Personnel'!I28</f>
        <v>62786.17</v>
      </c>
      <c r="D7" s="6">
        <v>256700</v>
      </c>
      <c r="E7" t="s">
        <v>8</v>
      </c>
      <c r="F7" s="6">
        <f>'LB-31 Personnel'!M28</f>
        <v>225700</v>
      </c>
      <c r="G7" t="s">
        <v>8</v>
      </c>
      <c r="I7" t="s">
        <v>8</v>
      </c>
      <c r="J7" s="40"/>
      <c r="K7" s="50"/>
      <c r="L7" s="49"/>
      <c r="M7" s="49"/>
      <c r="N7" s="40"/>
    </row>
    <row r="8" spans="1:14" x14ac:dyDescent="0.25">
      <c r="A8" t="s">
        <v>9</v>
      </c>
      <c r="B8" s="11">
        <f>'LB -31 M &amp; S'!I44</f>
        <v>78463.360000000001</v>
      </c>
      <c r="D8" s="11">
        <v>114434.7</v>
      </c>
      <c r="F8" s="11">
        <f>'LB -31 M &amp; S'!M44</f>
        <v>122201.03</v>
      </c>
      <c r="J8" s="40"/>
      <c r="K8" s="50"/>
      <c r="L8" s="49"/>
      <c r="M8" s="49"/>
      <c r="N8" s="40"/>
    </row>
    <row r="9" spans="1:14" x14ac:dyDescent="0.25">
      <c r="A9" t="s">
        <v>10</v>
      </c>
      <c r="B9" s="6">
        <f>'LB-31 CO'!I18</f>
        <v>15462</v>
      </c>
      <c r="D9" s="6">
        <v>105600</v>
      </c>
      <c r="F9" s="6">
        <f>'LB-31 CO'!M18</f>
        <v>99000</v>
      </c>
      <c r="J9" s="40"/>
      <c r="K9" s="50"/>
      <c r="L9" s="49"/>
      <c r="M9" s="49"/>
      <c r="N9" s="40"/>
    </row>
    <row r="10" spans="1:14" x14ac:dyDescent="0.25">
      <c r="A10" t="s">
        <v>11</v>
      </c>
      <c r="B10" s="6">
        <v>0</v>
      </c>
      <c r="D10" s="6">
        <v>0</v>
      </c>
      <c r="F10" s="6">
        <v>0</v>
      </c>
      <c r="J10" s="40"/>
      <c r="K10" s="50"/>
      <c r="L10" s="49"/>
      <c r="M10" s="49"/>
      <c r="N10" s="40"/>
    </row>
    <row r="11" spans="1:14" x14ac:dyDescent="0.25">
      <c r="A11" t="s">
        <v>12</v>
      </c>
      <c r="B11" s="6">
        <v>2000</v>
      </c>
      <c r="D11" s="6">
        <v>2000</v>
      </c>
      <c r="F11" s="6">
        <v>2000</v>
      </c>
      <c r="J11" s="40"/>
      <c r="K11" s="50"/>
      <c r="L11" s="49"/>
      <c r="M11" s="49"/>
      <c r="N11" s="40"/>
    </row>
    <row r="12" spans="1:14" x14ac:dyDescent="0.25">
      <c r="A12" t="s">
        <v>13</v>
      </c>
      <c r="B12" s="6">
        <f>'LB-11 Eq Res'!I29+'LB-11 Bldg Res'!I26</f>
        <v>0</v>
      </c>
      <c r="D12" s="6">
        <f>'LB-11 Eq Res'!K29+'LB-11 Bldg Res'!K26</f>
        <v>0</v>
      </c>
      <c r="F12" s="6">
        <f>'LB-11 Eq Res'!M29+'LB-11 Bldg Res'!M26</f>
        <v>0</v>
      </c>
      <c r="J12" s="40"/>
      <c r="K12" s="50"/>
      <c r="L12" s="49"/>
      <c r="M12" s="49"/>
      <c r="N12" s="40"/>
    </row>
    <row r="13" spans="1:14" x14ac:dyDescent="0.25">
      <c r="A13" t="s">
        <v>14</v>
      </c>
      <c r="B13" s="6">
        <f>Unappropriated!D39</f>
        <v>0</v>
      </c>
      <c r="D13" s="6">
        <v>5000</v>
      </c>
      <c r="F13" s="6">
        <v>5000</v>
      </c>
      <c r="J13" s="40"/>
      <c r="K13" s="50"/>
      <c r="L13" s="49"/>
      <c r="M13" s="49"/>
      <c r="N13" s="40"/>
    </row>
    <row r="14" spans="1:14" x14ac:dyDescent="0.25">
      <c r="B14" s="6"/>
      <c r="D14" s="6"/>
      <c r="F14" s="6"/>
      <c r="J14" s="40"/>
      <c r="K14" s="50"/>
      <c r="L14" s="49"/>
      <c r="M14" s="49"/>
      <c r="N14" s="40"/>
    </row>
    <row r="15" spans="1:14" x14ac:dyDescent="0.25">
      <c r="A15" t="s">
        <v>15</v>
      </c>
      <c r="B15" s="15">
        <f>SUM(B7:B14)</f>
        <v>158711.53</v>
      </c>
      <c r="D15" s="15">
        <f>SUM(D7:D14)</f>
        <v>483734.7</v>
      </c>
      <c r="E15" t="s">
        <v>8</v>
      </c>
      <c r="F15" s="15">
        <f>SUM(F7:F14)</f>
        <v>453901.03</v>
      </c>
      <c r="G15" t="s">
        <v>8</v>
      </c>
      <c r="I15" t="s">
        <v>8</v>
      </c>
      <c r="J15" s="47">
        <f>F19-F15</f>
        <v>-3.9769470458850265E-3</v>
      </c>
      <c r="K15" s="51"/>
      <c r="L15" s="49"/>
      <c r="M15" s="49"/>
      <c r="N15" s="40"/>
    </row>
    <row r="16" spans="1:14" x14ac:dyDescent="0.25">
      <c r="B16" s="6"/>
      <c r="D16" s="6"/>
      <c r="F16" s="6"/>
      <c r="J16" s="40"/>
      <c r="K16" s="50"/>
      <c r="L16" s="49"/>
      <c r="M16" s="49"/>
      <c r="N16" s="40"/>
    </row>
    <row r="17" spans="1:14" x14ac:dyDescent="0.25">
      <c r="A17" t="s">
        <v>16</v>
      </c>
      <c r="B17" s="11">
        <f>'LB-20 Resources'!I21</f>
        <v>136392.72</v>
      </c>
      <c r="D17" s="11">
        <v>437500</v>
      </c>
      <c r="E17" t="s">
        <v>8</v>
      </c>
      <c r="F17" s="11">
        <f>'LB-20 Resources'!M21+L18</f>
        <v>401500</v>
      </c>
      <c r="G17" t="s">
        <v>8</v>
      </c>
      <c r="I17" t="s">
        <v>8</v>
      </c>
      <c r="J17" s="40"/>
      <c r="K17" s="50"/>
      <c r="L17" s="49"/>
      <c r="M17" s="49"/>
      <c r="N17" s="40"/>
    </row>
    <row r="18" spans="1:14" x14ac:dyDescent="0.25">
      <c r="A18" t="s">
        <v>17</v>
      </c>
      <c r="B18" s="6">
        <v>50376.7</v>
      </c>
      <c r="D18" s="6">
        <v>46234.7</v>
      </c>
      <c r="F18" s="6">
        <f>F21</f>
        <v>52401.026023052997</v>
      </c>
      <c r="J18" s="40"/>
      <c r="K18" s="50"/>
      <c r="L18" s="49"/>
      <c r="M18" s="49"/>
      <c r="N18" s="40"/>
    </row>
    <row r="19" spans="1:14" x14ac:dyDescent="0.25">
      <c r="A19" t="s">
        <v>18</v>
      </c>
      <c r="B19" s="15">
        <f>SUM(B17:B18)</f>
        <v>186769.41999999998</v>
      </c>
      <c r="D19" s="15">
        <f>SUM(D17:D18)</f>
        <v>483734.7</v>
      </c>
      <c r="E19" t="s">
        <v>8</v>
      </c>
      <c r="F19" s="15">
        <f>SUM(F17:F18)</f>
        <v>453901.02602305298</v>
      </c>
      <c r="G19" s="1" t="s">
        <v>8</v>
      </c>
      <c r="I19" t="s">
        <v>8</v>
      </c>
      <c r="J19" s="40"/>
      <c r="K19" s="51"/>
      <c r="L19" s="49"/>
      <c r="M19" s="49"/>
      <c r="N19" s="40"/>
    </row>
    <row r="20" spans="1:14" x14ac:dyDescent="0.25">
      <c r="B20" s="11"/>
      <c r="D20" s="11"/>
      <c r="F20" s="11"/>
      <c r="J20" s="40"/>
      <c r="K20" s="50"/>
      <c r="L20" s="49"/>
      <c r="M20" s="49"/>
      <c r="N20" s="40"/>
    </row>
    <row r="21" spans="1:14" x14ac:dyDescent="0.25">
      <c r="A21" t="s">
        <v>17</v>
      </c>
      <c r="B21" s="18">
        <v>46583.94</v>
      </c>
      <c r="D21" s="18">
        <f>(D24-D22)</f>
        <v>46234.700000000004</v>
      </c>
      <c r="F21" s="18">
        <f>(F24-F22)</f>
        <v>52401.026023052997</v>
      </c>
      <c r="J21" s="40"/>
      <c r="K21" s="52"/>
      <c r="L21" s="49"/>
      <c r="M21" s="49"/>
      <c r="N21" s="40"/>
    </row>
    <row r="22" spans="1:14" x14ac:dyDescent="0.25">
      <c r="A22" t="s">
        <v>19</v>
      </c>
      <c r="B22" s="11">
        <f>(B26*0.07)</f>
        <v>3526.3690000000001</v>
      </c>
      <c r="C22" s="11">
        <f t="shared" ref="C22:F22" si="0">(C26*0.07)</f>
        <v>0</v>
      </c>
      <c r="D22" s="11">
        <v>3480.03</v>
      </c>
      <c r="E22" s="11">
        <f t="shared" si="0"/>
        <v>0</v>
      </c>
      <c r="F22" s="11">
        <f t="shared" si="0"/>
        <v>3944.1632490470001</v>
      </c>
      <c r="J22" s="40"/>
      <c r="K22" s="50"/>
      <c r="L22" s="49"/>
      <c r="M22" s="49"/>
      <c r="N22" s="40"/>
    </row>
    <row r="23" spans="1:14" x14ac:dyDescent="0.25">
      <c r="B23" s="11"/>
      <c r="D23" s="11"/>
      <c r="F23" s="11"/>
      <c r="J23" s="40"/>
      <c r="K23" s="50"/>
      <c r="L23" s="49"/>
      <c r="M23" s="49"/>
      <c r="N23" s="40"/>
    </row>
    <row r="24" spans="1:14" x14ac:dyDescent="0.25">
      <c r="A24" t="s">
        <v>20</v>
      </c>
      <c r="B24" s="15">
        <v>50376.7</v>
      </c>
      <c r="D24" s="15">
        <v>49714.73</v>
      </c>
      <c r="F24" s="15">
        <f>A32</f>
        <v>56345.189272099997</v>
      </c>
      <c r="J24" s="40"/>
      <c r="K24" s="51"/>
      <c r="L24" s="49"/>
      <c r="M24" s="49"/>
      <c r="N24" s="40"/>
    </row>
    <row r="25" spans="1:14" x14ac:dyDescent="0.25">
      <c r="B25" s="11"/>
      <c r="D25" s="11"/>
      <c r="F25" s="11"/>
      <c r="J25" s="40"/>
      <c r="K25" s="50"/>
      <c r="L25" s="49"/>
      <c r="M25" s="49"/>
      <c r="N25" s="40"/>
    </row>
    <row r="26" spans="1:14" x14ac:dyDescent="0.25">
      <c r="A26" t="s">
        <v>21</v>
      </c>
      <c r="B26" s="15">
        <v>50376.7</v>
      </c>
      <c r="D26" s="15">
        <f>D24</f>
        <v>49714.73</v>
      </c>
      <c r="F26" s="15">
        <f>F24</f>
        <v>56345.189272099997</v>
      </c>
      <c r="J26" s="40"/>
      <c r="K26" s="51"/>
      <c r="L26" s="49"/>
      <c r="M26" s="49"/>
      <c r="N26" s="40"/>
    </row>
    <row r="27" spans="1:14" x14ac:dyDescent="0.25">
      <c r="A27" t="s">
        <v>22</v>
      </c>
      <c r="B27" s="11"/>
      <c r="C27" t="s">
        <v>8</v>
      </c>
      <c r="D27" s="11"/>
      <c r="F27" s="11"/>
      <c r="J27" s="40"/>
      <c r="K27" s="40"/>
      <c r="L27" s="40"/>
      <c r="M27" s="40"/>
      <c r="N27" s="40"/>
    </row>
    <row r="28" spans="1:14" ht="13.8" x14ac:dyDescent="0.25">
      <c r="A28" s="36"/>
      <c r="B28" s="21" t="s">
        <v>23</v>
      </c>
      <c r="D28" s="21" t="s">
        <v>23</v>
      </c>
      <c r="F28" s="21" t="s">
        <v>23</v>
      </c>
      <c r="J28" s="53"/>
      <c r="K28" s="48"/>
      <c r="L28" s="48"/>
      <c r="M28" s="48"/>
      <c r="N28" s="40"/>
    </row>
    <row r="29" spans="1:14" x14ac:dyDescent="0.25">
      <c r="A29" s="21">
        <v>57093109</v>
      </c>
      <c r="B29" s="5" t="s">
        <v>24</v>
      </c>
      <c r="D29" s="5" t="s">
        <v>24</v>
      </c>
      <c r="F29" s="5" t="s">
        <v>24</v>
      </c>
      <c r="J29" s="48"/>
      <c r="K29" s="54"/>
      <c r="L29" s="54"/>
      <c r="M29" s="54"/>
      <c r="N29" s="40"/>
    </row>
    <row r="30" spans="1:14" x14ac:dyDescent="0.25">
      <c r="A30" t="s">
        <v>25</v>
      </c>
      <c r="B30" s="33">
        <v>0.9869</v>
      </c>
      <c r="C30" s="9"/>
      <c r="D30" s="33">
        <v>0.9869</v>
      </c>
      <c r="E30" s="9"/>
      <c r="F30" s="33">
        <v>0.9869</v>
      </c>
      <c r="J30" s="40"/>
      <c r="K30" s="55"/>
      <c r="L30" s="55"/>
      <c r="M30" s="55"/>
      <c r="N30" s="56"/>
    </row>
    <row r="31" spans="1:14" x14ac:dyDescent="0.25">
      <c r="A31" t="s">
        <v>26</v>
      </c>
      <c r="B31" s="7"/>
      <c r="J31" s="40"/>
      <c r="K31" s="40"/>
      <c r="L31" s="40"/>
      <c r="M31" s="40"/>
      <c r="N31" s="40"/>
    </row>
    <row r="32" spans="1:14" x14ac:dyDescent="0.25">
      <c r="A32" s="32">
        <f>A29/1000*B30</f>
        <v>56345.189272099997</v>
      </c>
      <c r="J32" s="57"/>
      <c r="K32" s="40"/>
      <c r="L32" s="40"/>
      <c r="M32" s="40"/>
      <c r="N32" s="40"/>
    </row>
    <row r="33" spans="1:13" x14ac:dyDescent="0.25">
      <c r="A33" s="21"/>
    </row>
    <row r="35" spans="1:13" x14ac:dyDescent="0.25">
      <c r="M35" s="24"/>
    </row>
  </sheetData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T28"/>
  <sheetViews>
    <sheetView tabSelected="1" topLeftCell="F1" zoomScale="220" zoomScaleNormal="220" workbookViewId="0">
      <selection activeCell="M7" sqref="M7"/>
    </sheetView>
  </sheetViews>
  <sheetFormatPr defaultRowHeight="13.2" x14ac:dyDescent="0.25"/>
  <cols>
    <col min="1" max="1" width="13.5546875" customWidth="1"/>
    <col min="2" max="2" width="1.33203125" customWidth="1"/>
    <col min="3" max="3" width="15.44140625" customWidth="1"/>
    <col min="4" max="4" width="1.44140625" customWidth="1"/>
    <col min="5" max="5" width="12.88671875" customWidth="1"/>
    <col min="6" max="6" width="1.5546875" customWidth="1"/>
    <col min="7" max="7" width="36.5546875" customWidth="1"/>
    <col min="8" max="8" width="1.109375" customWidth="1"/>
    <col min="9" max="9" width="15" customWidth="1"/>
    <col min="10" max="10" width="1.109375" customWidth="1"/>
    <col min="11" max="11" width="12.33203125" customWidth="1"/>
    <col min="12" max="12" width="1.33203125" customWidth="1"/>
    <col min="13" max="13" width="12" customWidth="1"/>
    <col min="14" max="14" width="0.6640625" customWidth="1"/>
    <col min="15" max="15" width="35.109375" customWidth="1"/>
    <col min="16" max="16" width="2.109375" customWidth="1"/>
    <col min="17" max="17" width="14.6640625" customWidth="1"/>
    <col min="18" max="18" width="11.44140625" customWidth="1"/>
    <col min="19" max="19" width="11.6640625" bestFit="1" customWidth="1"/>
  </cols>
  <sheetData>
    <row r="1" spans="1:20" x14ac:dyDescent="0.25">
      <c r="A1" s="66" t="s">
        <v>0</v>
      </c>
      <c r="B1" s="66"/>
      <c r="C1" s="66"/>
      <c r="G1" s="2" t="s">
        <v>27</v>
      </c>
      <c r="H1" s="5"/>
    </row>
    <row r="2" spans="1:20" x14ac:dyDescent="0.25">
      <c r="A2" s="66" t="s">
        <v>2</v>
      </c>
      <c r="B2" s="66"/>
      <c r="C2" s="66"/>
      <c r="E2" s="4"/>
      <c r="H2" s="5"/>
    </row>
    <row r="3" spans="1:20" x14ac:dyDescent="0.25">
      <c r="A3" s="66" t="s">
        <v>166</v>
      </c>
      <c r="B3" s="66"/>
      <c r="C3" s="66"/>
      <c r="G3" s="2" t="s">
        <v>28</v>
      </c>
      <c r="H3" s="5"/>
    </row>
    <row r="4" spans="1:20" x14ac:dyDescent="0.25">
      <c r="H4" s="5"/>
    </row>
    <row r="5" spans="1:20" x14ac:dyDescent="0.25">
      <c r="A5" s="2"/>
      <c r="C5" s="2"/>
      <c r="E5" s="2"/>
      <c r="H5" s="5"/>
      <c r="I5" s="2" t="s">
        <v>163</v>
      </c>
      <c r="K5" s="2" t="s">
        <v>6</v>
      </c>
      <c r="M5" s="2" t="s">
        <v>6</v>
      </c>
      <c r="O5" s="40"/>
      <c r="P5" s="40"/>
      <c r="Q5" s="40"/>
      <c r="R5" s="40"/>
      <c r="S5" s="40"/>
      <c r="T5" s="40"/>
    </row>
    <row r="6" spans="1:20" x14ac:dyDescent="0.25">
      <c r="A6" s="10"/>
      <c r="C6" s="10"/>
      <c r="E6" s="10"/>
      <c r="G6" s="2" t="s">
        <v>29</v>
      </c>
      <c r="H6" s="5"/>
      <c r="I6" s="2" t="str">
        <f>'LB-1 Summary'!B6</f>
        <v>FY 22-23</v>
      </c>
      <c r="J6" s="2"/>
      <c r="K6" s="2" t="str">
        <f>'LB-1 Summary'!D6</f>
        <v>FY 23-24</v>
      </c>
      <c r="L6" s="10"/>
      <c r="M6" s="2" t="str">
        <f>'LB-1 Summary'!F6</f>
        <v>FY 24-25</v>
      </c>
      <c r="O6" s="40"/>
      <c r="P6" s="40"/>
      <c r="Q6" s="40"/>
      <c r="R6" s="40"/>
      <c r="S6" s="40"/>
      <c r="T6" s="40"/>
    </row>
    <row r="7" spans="1:20" x14ac:dyDescent="0.25">
      <c r="A7" s="25"/>
      <c r="C7" s="25"/>
      <c r="E7" s="25"/>
      <c r="G7" t="s">
        <v>30</v>
      </c>
      <c r="H7" s="5"/>
      <c r="I7" s="25">
        <v>48127.89</v>
      </c>
      <c r="K7" s="25">
        <v>60000</v>
      </c>
      <c r="M7" s="25">
        <v>150000</v>
      </c>
      <c r="O7" s="40"/>
      <c r="P7" s="40"/>
      <c r="Q7" s="41"/>
      <c r="R7" s="40"/>
      <c r="S7" s="40"/>
      <c r="T7" s="40"/>
    </row>
    <row r="8" spans="1:20" x14ac:dyDescent="0.25">
      <c r="A8" s="26"/>
      <c r="C8" s="26"/>
      <c r="E8" s="26"/>
      <c r="G8" t="s">
        <v>31</v>
      </c>
      <c r="H8" s="5"/>
      <c r="I8" s="26">
        <v>0</v>
      </c>
      <c r="K8" s="26">
        <v>0</v>
      </c>
      <c r="M8" s="26">
        <v>0</v>
      </c>
      <c r="O8" s="40"/>
      <c r="P8" s="40"/>
      <c r="Q8" s="42"/>
      <c r="R8" s="40"/>
      <c r="S8" s="40"/>
      <c r="T8" s="40"/>
    </row>
    <row r="9" spans="1:20" x14ac:dyDescent="0.25">
      <c r="A9" s="26"/>
      <c r="C9" s="26"/>
      <c r="E9" s="26"/>
      <c r="G9" t="s">
        <v>32</v>
      </c>
      <c r="H9" s="5"/>
      <c r="I9" s="26">
        <v>0</v>
      </c>
      <c r="K9" s="26">
        <v>0</v>
      </c>
      <c r="M9" s="26">
        <v>0</v>
      </c>
      <c r="O9" s="40"/>
      <c r="P9" s="40"/>
      <c r="Q9" s="42"/>
      <c r="R9" s="40"/>
      <c r="S9" s="40"/>
      <c r="T9" s="40"/>
    </row>
    <row r="10" spans="1:20" x14ac:dyDescent="0.25">
      <c r="A10" s="15"/>
      <c r="C10" s="15"/>
      <c r="E10" s="15"/>
      <c r="G10" t="s">
        <v>33</v>
      </c>
      <c r="H10" s="5"/>
      <c r="I10" s="15">
        <f>SUM(I7:I9)</f>
        <v>48127.89</v>
      </c>
      <c r="K10" s="15">
        <f>SUM(K7:K9)</f>
        <v>60000</v>
      </c>
      <c r="M10" s="15">
        <f>SUM(M7:M9)</f>
        <v>150000</v>
      </c>
      <c r="O10" s="40"/>
      <c r="P10" s="40"/>
      <c r="Q10" s="43"/>
      <c r="R10" s="43"/>
      <c r="S10" s="40"/>
      <c r="T10" s="40"/>
    </row>
    <row r="11" spans="1:20" x14ac:dyDescent="0.25">
      <c r="H11" s="5"/>
      <c r="O11" s="40"/>
      <c r="P11" s="40"/>
      <c r="Q11" s="40"/>
      <c r="R11" s="40"/>
      <c r="S11" s="40"/>
      <c r="T11" s="40"/>
    </row>
    <row r="12" spans="1:20" x14ac:dyDescent="0.25">
      <c r="H12" s="5"/>
      <c r="O12" s="40"/>
      <c r="P12" s="40"/>
      <c r="Q12" s="40"/>
      <c r="R12" s="40"/>
      <c r="S12" s="40"/>
      <c r="T12" s="40"/>
    </row>
    <row r="13" spans="1:20" x14ac:dyDescent="0.25">
      <c r="A13" s="27"/>
      <c r="C13" s="27"/>
      <c r="E13" s="27"/>
      <c r="G13" t="s">
        <v>34</v>
      </c>
      <c r="H13" s="5"/>
      <c r="I13" s="27">
        <v>0</v>
      </c>
      <c r="K13" s="27">
        <v>500</v>
      </c>
      <c r="M13" s="27">
        <v>500</v>
      </c>
      <c r="O13" s="40"/>
      <c r="P13" s="40"/>
      <c r="Q13" s="44"/>
      <c r="R13" s="40"/>
      <c r="S13" s="40"/>
      <c r="T13" s="40"/>
    </row>
    <row r="14" spans="1:20" x14ac:dyDescent="0.25">
      <c r="A14" s="25"/>
      <c r="C14" s="25"/>
      <c r="E14" s="25"/>
      <c r="G14" t="s">
        <v>35</v>
      </c>
      <c r="H14" s="5"/>
      <c r="I14" s="25">
        <v>102.11</v>
      </c>
      <c r="K14" s="25">
        <v>1000</v>
      </c>
      <c r="M14" s="25">
        <v>1000</v>
      </c>
      <c r="O14" s="40"/>
      <c r="P14" s="40"/>
      <c r="Q14" s="41"/>
      <c r="R14" s="40"/>
      <c r="S14" s="40"/>
      <c r="T14" s="40"/>
    </row>
    <row r="15" spans="1:20" x14ac:dyDescent="0.25">
      <c r="A15" s="25"/>
      <c r="C15" s="25"/>
      <c r="E15" s="25"/>
      <c r="G15" t="s">
        <v>36</v>
      </c>
      <c r="H15" s="5"/>
      <c r="I15" s="25">
        <v>0</v>
      </c>
      <c r="K15" s="25">
        <v>0</v>
      </c>
      <c r="M15" s="25">
        <v>0</v>
      </c>
      <c r="O15" s="40"/>
      <c r="P15" s="40"/>
      <c r="Q15" s="41"/>
      <c r="R15" s="40"/>
      <c r="S15" s="40"/>
      <c r="T15" s="40"/>
    </row>
    <row r="16" spans="1:20" x14ac:dyDescent="0.25">
      <c r="A16" s="25"/>
      <c r="C16" s="25"/>
      <c r="E16" s="25"/>
      <c r="G16" t="s">
        <v>37</v>
      </c>
      <c r="H16" s="5"/>
      <c r="I16" s="25">
        <v>4050</v>
      </c>
      <c r="K16" s="25">
        <v>5000</v>
      </c>
      <c r="M16" s="25">
        <v>5000</v>
      </c>
      <c r="O16" s="40"/>
      <c r="P16" s="40"/>
      <c r="Q16" s="41"/>
      <c r="R16" s="40"/>
      <c r="S16" s="40"/>
      <c r="T16" s="40"/>
    </row>
    <row r="17" spans="1:20" x14ac:dyDescent="0.25">
      <c r="A17" s="25"/>
      <c r="C17" s="25"/>
      <c r="E17" s="25"/>
      <c r="G17" t="s">
        <v>38</v>
      </c>
      <c r="H17" s="5"/>
      <c r="I17" s="25">
        <v>5233.28</v>
      </c>
      <c r="K17" s="25">
        <v>5000</v>
      </c>
      <c r="M17" s="25">
        <v>5000</v>
      </c>
      <c r="O17" s="40"/>
      <c r="P17" s="40"/>
      <c r="Q17" s="41"/>
      <c r="R17" s="40"/>
      <c r="S17" s="40"/>
      <c r="T17" s="40"/>
    </row>
    <row r="18" spans="1:20" x14ac:dyDescent="0.25">
      <c r="A18" s="25"/>
      <c r="C18" s="25"/>
      <c r="E18" s="25"/>
      <c r="G18" t="s">
        <v>39</v>
      </c>
      <c r="H18" s="5"/>
      <c r="I18" s="25">
        <v>0</v>
      </c>
      <c r="K18" s="25">
        <v>0</v>
      </c>
      <c r="M18" s="25">
        <v>0</v>
      </c>
      <c r="O18" s="40"/>
      <c r="P18" s="40"/>
      <c r="Q18" s="41"/>
      <c r="R18" s="40"/>
      <c r="S18" s="40"/>
      <c r="T18" s="40"/>
    </row>
    <row r="19" spans="1:20" x14ac:dyDescent="0.25">
      <c r="A19" s="25"/>
      <c r="C19" s="25"/>
      <c r="E19" s="25"/>
      <c r="G19" t="s">
        <v>40</v>
      </c>
      <c r="H19" s="5"/>
      <c r="I19" s="25">
        <v>35000</v>
      </c>
      <c r="K19" s="25">
        <v>106000</v>
      </c>
      <c r="M19" s="25">
        <v>0</v>
      </c>
      <c r="O19" s="40"/>
      <c r="P19" s="40"/>
      <c r="Q19" s="41"/>
      <c r="R19" s="40"/>
      <c r="S19" s="40"/>
      <c r="T19" s="40"/>
    </row>
    <row r="20" spans="1:20" x14ac:dyDescent="0.25">
      <c r="A20" s="25"/>
      <c r="C20" s="25"/>
      <c r="E20" s="25"/>
      <c r="G20" s="19" t="s">
        <v>162</v>
      </c>
      <c r="H20" s="5"/>
      <c r="I20" s="25">
        <v>43879.44</v>
      </c>
      <c r="K20" s="25">
        <v>260000</v>
      </c>
      <c r="M20" s="25">
        <v>240000</v>
      </c>
      <c r="O20" s="40"/>
      <c r="P20" s="40"/>
      <c r="Q20" s="41"/>
      <c r="R20" s="40"/>
      <c r="S20" s="40"/>
      <c r="T20" s="40"/>
    </row>
    <row r="21" spans="1:20" x14ac:dyDescent="0.25">
      <c r="A21" s="15"/>
      <c r="C21" s="15"/>
      <c r="E21" s="15"/>
      <c r="G21" s="2" t="s">
        <v>41</v>
      </c>
      <c r="H21" s="5"/>
      <c r="I21" s="15">
        <f>SUM(I10:I20)</f>
        <v>136392.72</v>
      </c>
      <c r="J21" s="15">
        <f t="shared" ref="J21:M21" si="0">SUM(J10:J20)</f>
        <v>0</v>
      </c>
      <c r="K21" s="15">
        <f t="shared" si="0"/>
        <v>437500</v>
      </c>
      <c r="L21" s="15">
        <f t="shared" si="0"/>
        <v>0</v>
      </c>
      <c r="M21" s="15">
        <f t="shared" si="0"/>
        <v>401500</v>
      </c>
      <c r="O21" s="45"/>
      <c r="P21" s="40"/>
      <c r="Q21" s="43"/>
      <c r="R21" s="43"/>
      <c r="S21" s="40"/>
      <c r="T21" s="40"/>
    </row>
    <row r="22" spans="1:20" x14ac:dyDescent="0.25">
      <c r="E22" s="11"/>
      <c r="H22" s="5"/>
      <c r="I22" s="11"/>
      <c r="K22" s="11"/>
      <c r="M22" s="11"/>
      <c r="O22" s="40"/>
      <c r="P22" s="40"/>
      <c r="Q22" s="40"/>
      <c r="R22" s="40"/>
      <c r="S22" s="40"/>
      <c r="T22" s="40"/>
    </row>
    <row r="23" spans="1:20" x14ac:dyDescent="0.25">
      <c r="A23" s="11"/>
      <c r="C23" s="11"/>
      <c r="E23" s="11"/>
      <c r="G23" t="s">
        <v>42</v>
      </c>
      <c r="H23" s="5"/>
      <c r="I23" s="18">
        <v>50376.7</v>
      </c>
      <c r="K23" s="18">
        <f>'LB-1 Summary'!D21</f>
        <v>46234.700000000004</v>
      </c>
      <c r="M23" s="18">
        <f>'LB-1 Summary'!F21</f>
        <v>52401.026023052997</v>
      </c>
      <c r="O23" s="40"/>
      <c r="P23" s="40"/>
      <c r="Q23" s="46"/>
      <c r="R23" s="40"/>
      <c r="S23" s="47"/>
      <c r="T23" s="40"/>
    </row>
    <row r="24" spans="1:20" x14ac:dyDescent="0.25">
      <c r="A24" s="30"/>
      <c r="C24" s="30"/>
      <c r="E24" s="21"/>
      <c r="G24" t="s">
        <v>43</v>
      </c>
      <c r="H24" s="5"/>
      <c r="I24" s="21" t="s">
        <v>44</v>
      </c>
      <c r="K24" s="21" t="s">
        <v>44</v>
      </c>
      <c r="M24" s="21" t="s">
        <v>44</v>
      </c>
      <c r="O24" s="40"/>
      <c r="P24" s="40"/>
      <c r="Q24" s="48"/>
      <c r="R24" s="40"/>
      <c r="S24" s="40"/>
      <c r="T24" s="40"/>
    </row>
    <row r="25" spans="1:20" x14ac:dyDescent="0.25">
      <c r="A25" s="17"/>
      <c r="C25" s="17"/>
      <c r="E25" s="15"/>
      <c r="G25" s="2" t="s">
        <v>45</v>
      </c>
      <c r="H25" s="5"/>
      <c r="I25" s="15">
        <f>SUM(I21:I23)</f>
        <v>186769.41999999998</v>
      </c>
      <c r="K25" s="15">
        <f>SUM(K21:K23)</f>
        <v>483734.7</v>
      </c>
      <c r="M25" s="15">
        <f>SUM(M21:M23)</f>
        <v>453901.02602305298</v>
      </c>
      <c r="O25" s="45"/>
      <c r="P25" s="40"/>
      <c r="Q25" s="43"/>
      <c r="R25" s="47"/>
      <c r="S25" s="47"/>
      <c r="T25" s="40"/>
    </row>
    <row r="26" spans="1:20" x14ac:dyDescent="0.25">
      <c r="E26" s="11"/>
      <c r="I26" s="11"/>
      <c r="K26" s="11"/>
      <c r="M26" s="11"/>
      <c r="O26" s="40"/>
      <c r="P26" s="40"/>
      <c r="Q26" s="41"/>
      <c r="R26" s="40"/>
      <c r="S26" s="40"/>
      <c r="T26" s="40"/>
    </row>
    <row r="27" spans="1:20" x14ac:dyDescent="0.25">
      <c r="E27" s="11"/>
      <c r="I27" s="11"/>
      <c r="K27" s="11"/>
      <c r="M27" s="11"/>
      <c r="O27" s="40"/>
      <c r="P27" s="40"/>
      <c r="Q27" s="41"/>
      <c r="R27" s="40"/>
      <c r="S27" s="40"/>
      <c r="T27" s="40"/>
    </row>
    <row r="28" spans="1:20" x14ac:dyDescent="0.25">
      <c r="A28" s="18"/>
      <c r="C28" s="18"/>
      <c r="E28" s="18"/>
      <c r="G28" s="10" t="s">
        <v>46</v>
      </c>
      <c r="I28" s="18">
        <f>SUM(I25:I27)</f>
        <v>186769.41999999998</v>
      </c>
      <c r="K28" s="18">
        <f>SUM(K25:K27)</f>
        <v>483734.7</v>
      </c>
      <c r="M28" s="18">
        <f>SUM(M25:M27)</f>
        <v>453901.02602305298</v>
      </c>
      <c r="O28" s="45"/>
      <c r="P28" s="40"/>
      <c r="Q28" s="46"/>
      <c r="R28" s="47"/>
      <c r="S28" s="49"/>
      <c r="T28" s="40"/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R32"/>
  <sheetViews>
    <sheetView topLeftCell="E4" zoomScale="230" zoomScaleNormal="230" workbookViewId="0">
      <selection activeCell="M14" sqref="M14"/>
    </sheetView>
  </sheetViews>
  <sheetFormatPr defaultRowHeight="13.2" x14ac:dyDescent="0.25"/>
  <cols>
    <col min="1" max="1" width="11.6640625" customWidth="1"/>
    <col min="2" max="2" width="1.33203125" customWidth="1"/>
    <col min="3" max="3" width="12.109375" customWidth="1"/>
    <col min="4" max="4" width="1.33203125" customWidth="1"/>
    <col min="5" max="5" width="11.6640625" customWidth="1"/>
    <col min="6" max="6" width="1.44140625" customWidth="1"/>
    <col min="7" max="7" width="29.33203125" customWidth="1"/>
    <col min="8" max="8" width="1.44140625" customWidth="1"/>
    <col min="9" max="9" width="12" customWidth="1"/>
    <col min="10" max="10" width="1.33203125" customWidth="1"/>
    <col min="11" max="11" width="12.33203125" customWidth="1"/>
    <col min="12" max="12" width="1.109375" customWidth="1"/>
    <col min="13" max="13" width="13" customWidth="1"/>
    <col min="14" max="14" width="29.109375" customWidth="1"/>
    <col min="15" max="15" width="12.109375" customWidth="1"/>
    <col min="17" max="17" width="9.6640625" bestFit="1" customWidth="1"/>
  </cols>
  <sheetData>
    <row r="1" spans="1:17" x14ac:dyDescent="0.25">
      <c r="A1" s="66" t="s">
        <v>0</v>
      </c>
      <c r="B1" s="66"/>
      <c r="C1" s="66"/>
      <c r="G1" s="2" t="s">
        <v>47</v>
      </c>
    </row>
    <row r="2" spans="1:17" x14ac:dyDescent="0.25">
      <c r="A2" s="66" t="s">
        <v>2</v>
      </c>
      <c r="B2" s="66"/>
      <c r="C2" s="66"/>
      <c r="E2" s="4"/>
    </row>
    <row r="3" spans="1:17" x14ac:dyDescent="0.25">
      <c r="A3" s="66" t="s">
        <v>166</v>
      </c>
      <c r="B3" s="66"/>
      <c r="C3" s="66"/>
      <c r="G3" s="2" t="s">
        <v>48</v>
      </c>
      <c r="I3" s="3"/>
    </row>
    <row r="5" spans="1:17" x14ac:dyDescent="0.25">
      <c r="A5" s="2"/>
      <c r="C5" s="2"/>
      <c r="E5" s="2"/>
      <c r="I5" s="2" t="s">
        <v>163</v>
      </c>
      <c r="K5" s="2" t="s">
        <v>6</v>
      </c>
      <c r="M5" s="2" t="s">
        <v>6</v>
      </c>
    </row>
    <row r="6" spans="1:17" x14ac:dyDescent="0.25">
      <c r="A6" s="10"/>
      <c r="C6" s="10"/>
      <c r="E6" s="10"/>
      <c r="G6" s="2" t="s">
        <v>29</v>
      </c>
      <c r="I6" s="2" t="s">
        <v>176</v>
      </c>
      <c r="J6" s="2"/>
      <c r="K6" s="2" t="s">
        <v>169</v>
      </c>
      <c r="L6" s="10"/>
      <c r="M6" s="2" t="s">
        <v>175</v>
      </c>
      <c r="N6" s="2"/>
    </row>
    <row r="7" spans="1:17" x14ac:dyDescent="0.25">
      <c r="A7" s="25"/>
      <c r="C7" s="25"/>
      <c r="E7" s="25"/>
      <c r="G7" s="19" t="s">
        <v>49</v>
      </c>
      <c r="H7" s="19"/>
      <c r="I7" s="25">
        <v>6000</v>
      </c>
      <c r="K7" s="25">
        <v>12000</v>
      </c>
      <c r="M7" s="25">
        <v>12000</v>
      </c>
      <c r="N7" s="19"/>
      <c r="O7" s="25"/>
    </row>
    <row r="8" spans="1:17" x14ac:dyDescent="0.25">
      <c r="A8" s="25"/>
      <c r="C8" s="25"/>
      <c r="E8" s="25"/>
      <c r="G8" s="19" t="s">
        <v>170</v>
      </c>
      <c r="H8" s="19"/>
      <c r="I8" s="25">
        <v>0</v>
      </c>
      <c r="K8" s="25">
        <v>0</v>
      </c>
      <c r="M8" s="25">
        <v>6000</v>
      </c>
      <c r="N8" s="19"/>
      <c r="O8" s="25"/>
    </row>
    <row r="9" spans="1:17" x14ac:dyDescent="0.25">
      <c r="A9" s="25"/>
      <c r="C9" s="25"/>
      <c r="E9" s="25"/>
      <c r="G9" t="s">
        <v>50</v>
      </c>
      <c r="I9" s="25">
        <v>0</v>
      </c>
      <c r="K9" s="25">
        <v>0</v>
      </c>
      <c r="M9" s="25">
        <v>0</v>
      </c>
      <c r="O9" s="25"/>
    </row>
    <row r="10" spans="1:17" x14ac:dyDescent="0.25">
      <c r="A10" s="25"/>
      <c r="C10" s="25"/>
      <c r="E10" s="25"/>
      <c r="G10" t="s">
        <v>51</v>
      </c>
      <c r="I10" s="25">
        <v>22147.69</v>
      </c>
      <c r="K10" s="25">
        <v>35000</v>
      </c>
      <c r="M10" s="25">
        <v>29000</v>
      </c>
      <c r="O10" s="25"/>
      <c r="P10" s="30"/>
    </row>
    <row r="11" spans="1:17" x14ac:dyDescent="0.25">
      <c r="A11" s="25"/>
      <c r="C11" s="25"/>
      <c r="E11" s="25"/>
      <c r="G11" t="s">
        <v>52</v>
      </c>
      <c r="I11" s="25">
        <v>0</v>
      </c>
      <c r="K11" s="25">
        <v>5000</v>
      </c>
      <c r="M11" s="25">
        <v>5000</v>
      </c>
      <c r="O11" s="25"/>
    </row>
    <row r="12" spans="1:17" x14ac:dyDescent="0.25">
      <c r="A12" s="25"/>
      <c r="C12" s="25"/>
      <c r="E12" s="25"/>
      <c r="G12" s="19" t="s">
        <v>160</v>
      </c>
      <c r="I12" s="25">
        <v>0</v>
      </c>
      <c r="K12" s="25">
        <v>12000</v>
      </c>
      <c r="M12" s="25">
        <v>6000</v>
      </c>
      <c r="O12" s="25"/>
    </row>
    <row r="13" spans="1:17" x14ac:dyDescent="0.25">
      <c r="A13" s="25"/>
      <c r="C13" s="25"/>
      <c r="E13" s="25"/>
      <c r="G13" s="19" t="s">
        <v>161</v>
      </c>
      <c r="I13" s="25">
        <v>20503.25</v>
      </c>
      <c r="K13" s="25">
        <v>165000</v>
      </c>
      <c r="M13" s="25">
        <v>140000</v>
      </c>
      <c r="N13" s="24"/>
      <c r="O13" s="25"/>
    </row>
    <row r="14" spans="1:17" x14ac:dyDescent="0.25">
      <c r="A14" s="25"/>
      <c r="C14" s="25"/>
      <c r="E14" s="25"/>
      <c r="I14" s="25"/>
      <c r="K14" s="25"/>
      <c r="M14" s="25"/>
      <c r="O14" s="25"/>
    </row>
    <row r="15" spans="1:17" x14ac:dyDescent="0.25">
      <c r="A15" s="15"/>
      <c r="C15" s="15"/>
      <c r="E15" s="15"/>
      <c r="G15" s="2" t="s">
        <v>53</v>
      </c>
      <c r="I15" s="15">
        <f>SUM(I7:I13)</f>
        <v>48650.94</v>
      </c>
      <c r="K15" s="15">
        <f>SUM(K7:K13)</f>
        <v>229000</v>
      </c>
      <c r="M15" s="15">
        <f>SUM(M7:M13)</f>
        <v>198000</v>
      </c>
      <c r="N15" s="2"/>
      <c r="O15" s="15"/>
      <c r="Q15" s="38"/>
    </row>
    <row r="16" spans="1:17" x14ac:dyDescent="0.25">
      <c r="G16" s="19"/>
    </row>
    <row r="18" spans="1:18" x14ac:dyDescent="0.25">
      <c r="G18" s="2" t="s">
        <v>54</v>
      </c>
      <c r="N18" s="2"/>
    </row>
    <row r="19" spans="1:18" x14ac:dyDescent="0.25">
      <c r="A19" s="25"/>
      <c r="C19" s="25"/>
      <c r="E19" s="25"/>
      <c r="G19" s="8" t="s">
        <v>55</v>
      </c>
      <c r="I19" s="25">
        <v>3402.33</v>
      </c>
      <c r="J19" s="5"/>
      <c r="K19" s="25">
        <v>25200</v>
      </c>
      <c r="M19" s="25">
        <v>25200</v>
      </c>
      <c r="N19" s="8"/>
      <c r="O19" s="25"/>
      <c r="P19" s="37"/>
      <c r="Q19" s="37"/>
    </row>
    <row r="20" spans="1:18" x14ac:dyDescent="0.25">
      <c r="A20" s="30"/>
      <c r="C20" s="30"/>
      <c r="E20" s="11"/>
      <c r="G20" s="8" t="s">
        <v>56</v>
      </c>
      <c r="I20" s="14"/>
      <c r="J20" s="22"/>
      <c r="K20" s="14"/>
      <c r="M20" s="14"/>
      <c r="N20" s="8"/>
      <c r="O20" s="14"/>
    </row>
    <row r="21" spans="1:18" x14ac:dyDescent="0.25">
      <c r="A21" s="25"/>
      <c r="C21" s="25"/>
      <c r="E21" s="25"/>
      <c r="G21" t="s">
        <v>57</v>
      </c>
      <c r="I21" s="25">
        <v>10732.9</v>
      </c>
      <c r="J21" s="5"/>
      <c r="K21" s="25">
        <v>1500</v>
      </c>
      <c r="M21" s="25">
        <v>1500</v>
      </c>
      <c r="O21" s="25"/>
      <c r="Q21" s="37"/>
    </row>
    <row r="22" spans="1:18" x14ac:dyDescent="0.25">
      <c r="A22" s="28"/>
      <c r="C22" s="28"/>
      <c r="E22" s="28"/>
      <c r="G22" s="19" t="s">
        <v>58</v>
      </c>
      <c r="I22" s="28">
        <v>0</v>
      </c>
      <c r="J22" s="5"/>
      <c r="K22" s="28">
        <v>0</v>
      </c>
      <c r="M22" s="28">
        <v>0</v>
      </c>
      <c r="N22" s="19"/>
      <c r="O22" s="28"/>
      <c r="P22" s="19"/>
    </row>
    <row r="23" spans="1:18" x14ac:dyDescent="0.25">
      <c r="A23" s="25"/>
      <c r="C23" s="25"/>
      <c r="E23" s="25"/>
      <c r="G23" t="s">
        <v>59</v>
      </c>
      <c r="I23" s="25">
        <v>0</v>
      </c>
      <c r="J23" s="5"/>
      <c r="K23" s="25">
        <v>1000</v>
      </c>
      <c r="M23" s="25">
        <v>1000</v>
      </c>
      <c r="O23" s="25"/>
      <c r="P23" s="19"/>
      <c r="Q23" s="37"/>
    </row>
    <row r="24" spans="1:18" x14ac:dyDescent="0.25">
      <c r="A24" s="28"/>
      <c r="C24" s="28"/>
      <c r="E24" s="28"/>
      <c r="G24" t="s">
        <v>60</v>
      </c>
      <c r="I24" s="28">
        <v>0</v>
      </c>
      <c r="K24" s="28">
        <v>0</v>
      </c>
      <c r="M24" s="28">
        <v>0</v>
      </c>
      <c r="O24" s="28"/>
      <c r="P24" s="19"/>
    </row>
    <row r="25" spans="1:18" x14ac:dyDescent="0.25">
      <c r="A25" s="15"/>
      <c r="C25" s="15"/>
      <c r="E25" s="15"/>
      <c r="G25" s="2" t="s">
        <v>53</v>
      </c>
      <c r="I25" s="15">
        <f>SUM(I18:I24)</f>
        <v>14135.23</v>
      </c>
      <c r="K25" s="15">
        <f>SUM(K18:K24)</f>
        <v>27700</v>
      </c>
      <c r="M25" s="15">
        <f>SUM(M18:M24)</f>
        <v>27700</v>
      </c>
      <c r="N25" s="2"/>
      <c r="O25" s="15"/>
      <c r="P25" s="15"/>
      <c r="Q25" s="15"/>
      <c r="R25" s="15"/>
    </row>
    <row r="28" spans="1:18" x14ac:dyDescent="0.25">
      <c r="A28" s="15"/>
      <c r="C28" s="15"/>
      <c r="E28" s="15"/>
      <c r="G28" s="2" t="s">
        <v>61</v>
      </c>
      <c r="I28" s="15">
        <f>I15+I25</f>
        <v>62786.17</v>
      </c>
      <c r="K28" s="15">
        <f>K15+K25</f>
        <v>256700</v>
      </c>
      <c r="M28" s="15">
        <f>M15+M25</f>
        <v>225700</v>
      </c>
      <c r="N28" s="2"/>
      <c r="O28" s="15"/>
      <c r="Q28" s="38"/>
    </row>
    <row r="32" spans="1:18" x14ac:dyDescent="0.25">
      <c r="B32" s="10"/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44"/>
  <sheetViews>
    <sheetView topLeftCell="H16" zoomScale="240" zoomScaleNormal="240" workbookViewId="0">
      <selection activeCell="N15" sqref="N15"/>
    </sheetView>
  </sheetViews>
  <sheetFormatPr defaultRowHeight="13.2" x14ac:dyDescent="0.25"/>
  <cols>
    <col min="1" max="1" width="12.6640625" customWidth="1"/>
    <col min="2" max="2" width="1.33203125" customWidth="1"/>
    <col min="3" max="3" width="11.5546875" style="20" customWidth="1"/>
    <col min="4" max="4" width="1.109375" customWidth="1"/>
    <col min="5" max="5" width="11.88671875" customWidth="1"/>
    <col min="6" max="6" width="1.109375" customWidth="1"/>
    <col min="7" max="7" width="28.33203125" customWidth="1"/>
    <col min="8" max="8" width="1.109375" customWidth="1"/>
    <col min="9" max="9" width="11.88671875" customWidth="1"/>
    <col min="10" max="10" width="1.109375" customWidth="1"/>
    <col min="11" max="11" width="12.5546875" customWidth="1"/>
    <col min="12" max="12" width="1.109375" customWidth="1"/>
    <col min="13" max="13" width="12.33203125" customWidth="1"/>
    <col min="14" max="14" width="27.6640625" customWidth="1"/>
    <col min="15" max="15" width="10.6640625" customWidth="1"/>
    <col min="17" max="17" width="12.5546875" customWidth="1"/>
  </cols>
  <sheetData>
    <row r="1" spans="1:13" x14ac:dyDescent="0.25">
      <c r="A1" s="66" t="s">
        <v>0</v>
      </c>
      <c r="B1" s="66"/>
      <c r="C1" s="66"/>
      <c r="G1" s="2" t="s">
        <v>47</v>
      </c>
    </row>
    <row r="2" spans="1:13" x14ac:dyDescent="0.25">
      <c r="A2" s="66" t="s">
        <v>2</v>
      </c>
      <c r="B2" s="66"/>
      <c r="C2" s="66"/>
      <c r="E2" s="4"/>
    </row>
    <row r="3" spans="1:13" x14ac:dyDescent="0.25">
      <c r="A3" s="66" t="s">
        <v>166</v>
      </c>
      <c r="B3" s="66"/>
      <c r="C3" s="66"/>
      <c r="G3" s="2" t="s">
        <v>62</v>
      </c>
    </row>
    <row r="5" spans="1:13" x14ac:dyDescent="0.25">
      <c r="A5" s="2"/>
      <c r="C5" s="34"/>
      <c r="E5" s="2"/>
      <c r="I5" s="2" t="s">
        <v>163</v>
      </c>
      <c r="K5" s="2" t="s">
        <v>6</v>
      </c>
      <c r="M5" s="2" t="s">
        <v>6</v>
      </c>
    </row>
    <row r="6" spans="1:13" x14ac:dyDescent="0.25">
      <c r="A6" s="32"/>
      <c r="C6" s="10"/>
      <c r="E6" s="10"/>
      <c r="G6" s="2" t="s">
        <v>29</v>
      </c>
      <c r="I6" s="2" t="s">
        <v>176</v>
      </c>
      <c r="J6" s="2"/>
      <c r="K6" s="2" t="s">
        <v>169</v>
      </c>
      <c r="L6" s="10"/>
      <c r="M6" s="2" t="s">
        <v>175</v>
      </c>
    </row>
    <row r="7" spans="1:13" x14ac:dyDescent="0.25">
      <c r="A7" s="16"/>
      <c r="C7" s="16"/>
      <c r="E7" s="25"/>
      <c r="G7" t="s">
        <v>63</v>
      </c>
      <c r="H7" s="5"/>
      <c r="I7" s="58">
        <v>0</v>
      </c>
      <c r="J7" s="59"/>
      <c r="K7" s="59">
        <v>1000</v>
      </c>
      <c r="L7" s="59"/>
      <c r="M7" s="59">
        <v>1000</v>
      </c>
    </row>
    <row r="8" spans="1:13" x14ac:dyDescent="0.25">
      <c r="A8" s="16"/>
      <c r="C8" s="16"/>
      <c r="E8" s="25"/>
      <c r="G8" t="s">
        <v>64</v>
      </c>
      <c r="H8" s="5"/>
      <c r="I8" s="58">
        <v>520.91999999999996</v>
      </c>
      <c r="J8" s="59"/>
      <c r="K8" s="59">
        <v>3500</v>
      </c>
      <c r="L8" s="59"/>
      <c r="M8" s="59">
        <v>1000</v>
      </c>
    </row>
    <row r="9" spans="1:13" x14ac:dyDescent="0.25">
      <c r="A9" s="16"/>
      <c r="C9" s="16"/>
      <c r="E9" s="25"/>
      <c r="G9" t="s">
        <v>65</v>
      </c>
      <c r="H9" s="5"/>
      <c r="I9" s="58">
        <v>220</v>
      </c>
      <c r="J9" s="59"/>
      <c r="K9" s="59">
        <v>1000</v>
      </c>
      <c r="L9" s="59"/>
      <c r="M9" s="59">
        <v>500</v>
      </c>
    </row>
    <row r="10" spans="1:13" x14ac:dyDescent="0.25">
      <c r="A10" s="16"/>
      <c r="C10" s="16"/>
      <c r="E10" s="25"/>
      <c r="G10" t="s">
        <v>66</v>
      </c>
      <c r="H10" s="5"/>
      <c r="I10" s="58">
        <f>20+720.57+529.34</f>
        <v>1269.9100000000001</v>
      </c>
      <c r="J10" s="59"/>
      <c r="K10" s="59">
        <v>500</v>
      </c>
      <c r="L10" s="59"/>
      <c r="M10" s="59">
        <v>1000</v>
      </c>
    </row>
    <row r="11" spans="1:13" x14ac:dyDescent="0.25">
      <c r="A11" s="16"/>
      <c r="C11" s="16"/>
      <c r="E11" s="25"/>
      <c r="G11" t="s">
        <v>67</v>
      </c>
      <c r="H11" s="5"/>
      <c r="I11" s="58">
        <v>8833.39</v>
      </c>
      <c r="J11" s="59"/>
      <c r="K11" s="59">
        <v>15000</v>
      </c>
      <c r="L11" s="59"/>
      <c r="M11" s="59">
        <v>28001.03</v>
      </c>
    </row>
    <row r="12" spans="1:13" x14ac:dyDescent="0.25">
      <c r="A12" s="16"/>
      <c r="C12" s="16"/>
      <c r="E12" s="25"/>
      <c r="G12" t="s">
        <v>68</v>
      </c>
      <c r="H12" s="5"/>
      <c r="I12" s="58">
        <v>0</v>
      </c>
      <c r="J12" s="59"/>
      <c r="K12" s="59">
        <v>250</v>
      </c>
      <c r="L12" s="59"/>
      <c r="M12" s="59">
        <v>150</v>
      </c>
    </row>
    <row r="13" spans="1:13" x14ac:dyDescent="0.25">
      <c r="A13" s="16"/>
      <c r="C13" s="16"/>
      <c r="E13" s="25"/>
      <c r="G13" t="s">
        <v>69</v>
      </c>
      <c r="H13" s="5"/>
      <c r="I13" s="65">
        <f>703.65+496.71</f>
        <v>1200.3599999999999</v>
      </c>
      <c r="J13" s="59"/>
      <c r="K13" s="59">
        <v>2500</v>
      </c>
      <c r="L13" s="59"/>
      <c r="M13" s="59">
        <v>1500</v>
      </c>
    </row>
    <row r="14" spans="1:13" x14ac:dyDescent="0.25">
      <c r="A14" s="16"/>
      <c r="C14" s="16"/>
      <c r="E14" s="25"/>
      <c r="G14" t="s">
        <v>70</v>
      </c>
      <c r="H14" s="5"/>
      <c r="I14" s="65">
        <f>1360.69+75.47+1025.61+1285.22</f>
        <v>3746.99</v>
      </c>
      <c r="J14" s="59"/>
      <c r="K14" s="59">
        <v>3500</v>
      </c>
      <c r="L14" s="59"/>
      <c r="M14" s="59">
        <v>6500</v>
      </c>
    </row>
    <row r="15" spans="1:13" x14ac:dyDescent="0.25">
      <c r="A15" s="16"/>
      <c r="C15" s="16"/>
      <c r="E15" s="25"/>
      <c r="G15" t="s">
        <v>71</v>
      </c>
      <c r="H15" s="5"/>
      <c r="I15" s="58">
        <v>573.58000000000004</v>
      </c>
      <c r="J15" s="59"/>
      <c r="K15" s="59">
        <v>14000</v>
      </c>
      <c r="L15" s="59"/>
      <c r="M15" s="59">
        <v>6000</v>
      </c>
    </row>
    <row r="16" spans="1:13" x14ac:dyDescent="0.25">
      <c r="A16" s="16"/>
      <c r="C16" s="16"/>
      <c r="E16" s="25"/>
      <c r="G16" t="s">
        <v>171</v>
      </c>
      <c r="H16" s="5"/>
      <c r="I16" s="58">
        <f>1676.96+247.48</f>
        <v>1924.44</v>
      </c>
      <c r="J16" s="59"/>
      <c r="K16" s="59">
        <v>0</v>
      </c>
      <c r="L16" s="59"/>
      <c r="M16" s="59">
        <v>2000</v>
      </c>
    </row>
    <row r="17" spans="1:13" x14ac:dyDescent="0.25">
      <c r="A17" s="16"/>
      <c r="C17" s="16"/>
      <c r="E17" s="25"/>
      <c r="G17" t="s">
        <v>173</v>
      </c>
      <c r="H17" s="5"/>
      <c r="I17" s="58">
        <f>72.35+90</f>
        <v>162.35</v>
      </c>
      <c r="J17" s="59"/>
      <c r="K17" s="59">
        <v>0</v>
      </c>
      <c r="L17" s="59"/>
      <c r="M17" s="59">
        <v>500</v>
      </c>
    </row>
    <row r="18" spans="1:13" x14ac:dyDescent="0.25">
      <c r="A18" s="16"/>
      <c r="C18" s="16"/>
      <c r="E18" s="25"/>
      <c r="G18" t="s">
        <v>72</v>
      </c>
      <c r="H18" s="5"/>
      <c r="I18" s="58">
        <v>27</v>
      </c>
      <c r="J18" s="59"/>
      <c r="K18" s="59">
        <v>100</v>
      </c>
      <c r="L18" s="59"/>
      <c r="M18" s="59">
        <v>100</v>
      </c>
    </row>
    <row r="19" spans="1:13" x14ac:dyDescent="0.25">
      <c r="A19" s="16"/>
      <c r="C19" s="16"/>
      <c r="E19" s="25"/>
      <c r="G19" t="s">
        <v>73</v>
      </c>
      <c r="H19" s="5"/>
      <c r="I19" s="58">
        <v>0</v>
      </c>
      <c r="J19" s="59"/>
      <c r="K19" s="59">
        <v>100</v>
      </c>
      <c r="L19" s="59"/>
      <c r="M19" s="59">
        <v>100</v>
      </c>
    </row>
    <row r="20" spans="1:13" x14ac:dyDescent="0.25">
      <c r="A20" s="16"/>
      <c r="C20" s="16"/>
      <c r="E20" s="25"/>
      <c r="G20" t="s">
        <v>74</v>
      </c>
      <c r="H20" s="5"/>
      <c r="I20" s="58">
        <f>7977+1831.4+1125.41+239</f>
        <v>11172.81</v>
      </c>
      <c r="J20" s="59"/>
      <c r="K20" s="59">
        <v>18000</v>
      </c>
      <c r="L20" s="59"/>
      <c r="M20" s="59">
        <v>18000</v>
      </c>
    </row>
    <row r="21" spans="1:13" x14ac:dyDescent="0.25">
      <c r="A21" s="16"/>
      <c r="C21" s="16"/>
      <c r="E21" s="25"/>
      <c r="G21" t="s">
        <v>75</v>
      </c>
      <c r="H21" s="5"/>
      <c r="I21" s="58">
        <v>475.38</v>
      </c>
      <c r="J21" s="59"/>
      <c r="K21" s="59">
        <v>1000</v>
      </c>
      <c r="L21" s="59"/>
      <c r="M21" s="59">
        <v>1000</v>
      </c>
    </row>
    <row r="22" spans="1:13" x14ac:dyDescent="0.25">
      <c r="A22" s="16"/>
      <c r="C22" s="16"/>
      <c r="E22" s="25"/>
      <c r="G22" t="s">
        <v>76</v>
      </c>
      <c r="H22" s="5"/>
      <c r="I22" s="58">
        <v>160</v>
      </c>
      <c r="J22" s="59"/>
      <c r="K22" s="59">
        <v>2500</v>
      </c>
      <c r="L22" s="59"/>
      <c r="M22" s="59">
        <v>2500</v>
      </c>
    </row>
    <row r="23" spans="1:13" x14ac:dyDescent="0.25">
      <c r="A23" s="16"/>
      <c r="C23" s="16"/>
      <c r="E23" s="25"/>
      <c r="G23" t="s">
        <v>77</v>
      </c>
      <c r="H23" s="5"/>
      <c r="I23" s="58">
        <f>533.95+265+416.82+821.53+10767.4+922.7</f>
        <v>13727.4</v>
      </c>
      <c r="J23" s="59"/>
      <c r="K23" s="59">
        <v>13000</v>
      </c>
      <c r="L23" s="59"/>
      <c r="M23" s="59">
        <v>15000</v>
      </c>
    </row>
    <row r="24" spans="1:13" x14ac:dyDescent="0.25">
      <c r="A24" s="16"/>
      <c r="C24" s="16"/>
      <c r="E24" s="25"/>
      <c r="G24" t="s">
        <v>78</v>
      </c>
      <c r="H24" s="5"/>
      <c r="I24" s="58">
        <v>41.2</v>
      </c>
      <c r="J24" s="59"/>
      <c r="K24" s="59">
        <v>200</v>
      </c>
      <c r="L24" s="59"/>
      <c r="M24" s="59">
        <v>200</v>
      </c>
    </row>
    <row r="25" spans="1:13" x14ac:dyDescent="0.25">
      <c r="A25" s="16"/>
      <c r="C25" s="16"/>
      <c r="E25" s="25"/>
      <c r="G25" t="s">
        <v>79</v>
      </c>
      <c r="H25" s="5"/>
      <c r="I25" s="58">
        <v>0</v>
      </c>
      <c r="J25" s="59"/>
      <c r="K25" s="59">
        <v>100</v>
      </c>
      <c r="L25" s="59"/>
      <c r="M25" s="59">
        <v>100</v>
      </c>
    </row>
    <row r="26" spans="1:13" x14ac:dyDescent="0.25">
      <c r="A26" s="16"/>
      <c r="C26" s="16"/>
      <c r="E26" s="25"/>
      <c r="G26" t="s">
        <v>80</v>
      </c>
      <c r="H26" s="5"/>
      <c r="I26" s="58">
        <v>74.069999999999993</v>
      </c>
      <c r="J26" s="59"/>
      <c r="K26" s="59">
        <v>1000</v>
      </c>
      <c r="L26" s="59"/>
      <c r="M26" s="59">
        <v>1000</v>
      </c>
    </row>
    <row r="27" spans="1:13" x14ac:dyDescent="0.25">
      <c r="A27" s="16"/>
      <c r="C27" s="16"/>
      <c r="E27" s="25"/>
      <c r="G27" t="s">
        <v>81</v>
      </c>
      <c r="H27" s="5"/>
      <c r="I27" s="58">
        <v>0</v>
      </c>
      <c r="J27" s="59"/>
      <c r="K27" s="59">
        <v>250</v>
      </c>
      <c r="L27" s="59"/>
      <c r="M27" s="59">
        <v>250</v>
      </c>
    </row>
    <row r="28" spans="1:13" x14ac:dyDescent="0.25">
      <c r="A28" s="16"/>
      <c r="C28" s="16"/>
      <c r="E28" s="25"/>
      <c r="G28" t="s">
        <v>82</v>
      </c>
      <c r="H28" s="5"/>
      <c r="I28" s="58">
        <v>0</v>
      </c>
      <c r="J28" s="59"/>
      <c r="K28" s="59">
        <v>1500</v>
      </c>
      <c r="L28" s="59"/>
      <c r="M28" s="59">
        <v>1500</v>
      </c>
    </row>
    <row r="29" spans="1:13" x14ac:dyDescent="0.25">
      <c r="A29" s="16"/>
      <c r="C29" s="16"/>
      <c r="E29" s="25"/>
      <c r="G29" t="s">
        <v>167</v>
      </c>
      <c r="H29" s="5"/>
      <c r="I29" s="58">
        <f>58.75+5724</f>
        <v>5782.75</v>
      </c>
      <c r="J29" s="59"/>
      <c r="K29" s="59">
        <v>11000</v>
      </c>
      <c r="L29" s="59"/>
      <c r="M29" s="59">
        <v>7500</v>
      </c>
    </row>
    <row r="30" spans="1:13" x14ac:dyDescent="0.25">
      <c r="A30" s="16"/>
      <c r="C30" s="16"/>
      <c r="E30" s="25"/>
      <c r="G30" t="s">
        <v>83</v>
      </c>
      <c r="H30" s="5"/>
      <c r="I30" s="58">
        <v>1366.65</v>
      </c>
      <c r="J30" s="59"/>
      <c r="K30" s="59">
        <v>3000</v>
      </c>
      <c r="L30" s="59"/>
      <c r="M30" s="59">
        <v>2500</v>
      </c>
    </row>
    <row r="31" spans="1:13" x14ac:dyDescent="0.25">
      <c r="A31" s="16"/>
      <c r="B31" s="10"/>
      <c r="C31" s="16"/>
      <c r="E31" s="25"/>
      <c r="G31" t="s">
        <v>84</v>
      </c>
      <c r="H31" s="5"/>
      <c r="I31" s="58">
        <v>5756.51</v>
      </c>
      <c r="J31" s="59"/>
      <c r="K31" s="59">
        <v>7000</v>
      </c>
      <c r="L31" s="59"/>
      <c r="M31" s="59">
        <v>7000</v>
      </c>
    </row>
    <row r="32" spans="1:13" x14ac:dyDescent="0.25">
      <c r="A32" s="16"/>
      <c r="C32" s="16"/>
      <c r="E32" s="25"/>
      <c r="G32" t="s">
        <v>85</v>
      </c>
      <c r="H32" s="5"/>
      <c r="I32" s="58">
        <v>797</v>
      </c>
      <c r="J32" s="59"/>
      <c r="K32" s="59">
        <v>2000</v>
      </c>
      <c r="L32" s="59"/>
      <c r="M32" s="59">
        <v>1500</v>
      </c>
    </row>
    <row r="33" spans="1:14" x14ac:dyDescent="0.25">
      <c r="A33" s="16"/>
      <c r="C33" s="16"/>
      <c r="E33" s="25"/>
      <c r="G33" t="s">
        <v>86</v>
      </c>
      <c r="H33" s="5"/>
      <c r="I33" s="58">
        <v>330</v>
      </c>
      <c r="J33" s="59"/>
      <c r="K33" s="59">
        <v>1150</v>
      </c>
      <c r="L33" s="59"/>
      <c r="M33" s="59">
        <v>500</v>
      </c>
    </row>
    <row r="34" spans="1:14" x14ac:dyDescent="0.25">
      <c r="A34" s="16"/>
      <c r="C34" s="16"/>
      <c r="E34" s="31"/>
      <c r="G34" t="s">
        <v>87</v>
      </c>
      <c r="H34" s="5"/>
      <c r="I34" s="60">
        <v>0</v>
      </c>
      <c r="J34" s="59"/>
      <c r="K34" s="59">
        <v>0</v>
      </c>
      <c r="L34" s="59"/>
      <c r="M34" s="59">
        <v>0</v>
      </c>
    </row>
    <row r="35" spans="1:14" x14ac:dyDescent="0.25">
      <c r="A35" s="16"/>
      <c r="C35" s="16"/>
      <c r="E35" s="25"/>
      <c r="G35" t="s">
        <v>88</v>
      </c>
      <c r="H35" s="5"/>
      <c r="I35" s="58">
        <v>0</v>
      </c>
      <c r="J35" s="59"/>
      <c r="K35" s="59">
        <v>100</v>
      </c>
      <c r="L35" s="59"/>
      <c r="M35" s="59">
        <v>100</v>
      </c>
    </row>
    <row r="36" spans="1:14" x14ac:dyDescent="0.25">
      <c r="A36" s="16"/>
      <c r="C36" s="16"/>
      <c r="E36" s="25"/>
      <c r="G36" t="s">
        <v>89</v>
      </c>
      <c r="H36" s="5"/>
      <c r="I36" s="58">
        <f>6710.21+1200</f>
        <v>7910.21</v>
      </c>
      <c r="J36" s="59"/>
      <c r="K36" s="59">
        <v>0</v>
      </c>
      <c r="L36" s="59"/>
      <c r="M36" s="59">
        <v>0</v>
      </c>
    </row>
    <row r="37" spans="1:14" x14ac:dyDescent="0.25">
      <c r="A37" s="16"/>
      <c r="C37" s="16"/>
      <c r="E37" s="25"/>
      <c r="G37" t="s">
        <v>90</v>
      </c>
      <c r="H37" s="5"/>
      <c r="I37" s="58">
        <f>0.41+175</f>
        <v>175.41</v>
      </c>
      <c r="J37" s="59"/>
      <c r="K37" s="59">
        <v>484.7</v>
      </c>
      <c r="L37" s="59"/>
      <c r="M37" s="59">
        <v>500</v>
      </c>
    </row>
    <row r="38" spans="1:14" x14ac:dyDescent="0.25">
      <c r="A38" s="16"/>
      <c r="C38" s="16"/>
      <c r="E38" s="25"/>
      <c r="G38" t="s">
        <v>91</v>
      </c>
      <c r="H38" s="5"/>
      <c r="I38" s="58">
        <f>1649.95+261.25+261.25+200+199.98</f>
        <v>2572.4299999999998</v>
      </c>
      <c r="J38" s="59"/>
      <c r="K38" s="59">
        <v>2500</v>
      </c>
      <c r="L38" s="59"/>
      <c r="M38" s="59">
        <v>1500</v>
      </c>
    </row>
    <row r="39" spans="1:14" x14ac:dyDescent="0.25">
      <c r="A39" s="15"/>
      <c r="C39" s="15"/>
      <c r="E39" s="15"/>
      <c r="G39" t="s">
        <v>92</v>
      </c>
      <c r="H39" s="5"/>
      <c r="I39" s="58">
        <v>1140</v>
      </c>
      <c r="J39" s="59"/>
      <c r="K39" s="59">
        <v>1200</v>
      </c>
      <c r="L39" s="59"/>
      <c r="M39" s="59">
        <v>1200</v>
      </c>
      <c r="N39" s="19"/>
    </row>
    <row r="40" spans="1:14" x14ac:dyDescent="0.25">
      <c r="G40" s="19" t="s">
        <v>93</v>
      </c>
      <c r="I40" s="61">
        <v>6000</v>
      </c>
      <c r="J40" s="62">
        <f t="shared" ref="J40:L40" si="0">SUM(J7:J39)</f>
        <v>0</v>
      </c>
      <c r="K40" s="59">
        <v>5000</v>
      </c>
      <c r="L40" s="62">
        <f t="shared" si="0"/>
        <v>0</v>
      </c>
      <c r="M40" s="59">
        <v>5000</v>
      </c>
      <c r="N40" s="39"/>
    </row>
    <row r="41" spans="1:14" x14ac:dyDescent="0.25">
      <c r="G41" s="19" t="s">
        <v>94</v>
      </c>
      <c r="I41" s="63">
        <v>0</v>
      </c>
      <c r="J41" s="59"/>
      <c r="K41" s="59">
        <v>0</v>
      </c>
      <c r="L41" s="59"/>
      <c r="M41" s="59">
        <v>3000</v>
      </c>
      <c r="N41" s="19"/>
    </row>
    <row r="42" spans="1:14" x14ac:dyDescent="0.25">
      <c r="G42" s="19" t="s">
        <v>172</v>
      </c>
      <c r="I42" s="63">
        <v>0</v>
      </c>
      <c r="J42" s="59"/>
      <c r="K42" s="59">
        <v>0</v>
      </c>
      <c r="L42" s="59"/>
      <c r="M42" s="59">
        <v>2000</v>
      </c>
      <c r="N42" s="19"/>
    </row>
    <row r="43" spans="1:14" x14ac:dyDescent="0.25">
      <c r="G43" s="19" t="s">
        <v>95</v>
      </c>
      <c r="I43" s="63">
        <f>1930.89+571.71</f>
        <v>2502.6000000000004</v>
      </c>
      <c r="J43" s="59"/>
      <c r="K43" s="59">
        <v>2000</v>
      </c>
      <c r="L43" s="59"/>
      <c r="M43" s="59">
        <v>2000</v>
      </c>
      <c r="N43" s="38"/>
    </row>
    <row r="44" spans="1:14" x14ac:dyDescent="0.25">
      <c r="G44" t="s">
        <v>41</v>
      </c>
      <c r="I44" s="64">
        <f>SUM(I7:I43)</f>
        <v>78463.360000000001</v>
      </c>
      <c r="J44" s="64">
        <f t="shared" ref="J44:M44" si="1">SUM(J7:J43)</f>
        <v>0</v>
      </c>
      <c r="K44" s="64">
        <f>SUM(K7:K43)</f>
        <v>114434.7</v>
      </c>
      <c r="L44" s="64">
        <f t="shared" si="1"/>
        <v>0</v>
      </c>
      <c r="M44" s="64">
        <f t="shared" si="1"/>
        <v>122201.03</v>
      </c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O19"/>
  <sheetViews>
    <sheetView topLeftCell="F10" zoomScale="220" zoomScaleNormal="220" workbookViewId="0">
      <selection activeCell="M17" sqref="M17"/>
    </sheetView>
  </sheetViews>
  <sheetFormatPr defaultRowHeight="13.2" x14ac:dyDescent="0.25"/>
  <cols>
    <col min="1" max="1" width="12" customWidth="1"/>
    <col min="2" max="2" width="1.109375" customWidth="1"/>
    <col min="3" max="3" width="11" style="29" customWidth="1"/>
    <col min="4" max="4" width="1.33203125" customWidth="1"/>
    <col min="5" max="5" width="10.44140625" customWidth="1"/>
    <col min="6" max="6" width="1.33203125" customWidth="1"/>
    <col min="7" max="7" width="29.5546875" customWidth="1"/>
    <col min="8" max="8" width="1.44140625" customWidth="1"/>
    <col min="9" max="9" width="12" customWidth="1"/>
    <col min="10" max="10" width="1.33203125" customWidth="1"/>
    <col min="11" max="11" width="12" customWidth="1"/>
    <col min="12" max="12" width="1.33203125" customWidth="1"/>
    <col min="13" max="13" width="12.77734375" customWidth="1"/>
    <col min="15" max="15" width="11.33203125" customWidth="1"/>
  </cols>
  <sheetData>
    <row r="1" spans="1:15" x14ac:dyDescent="0.25">
      <c r="A1" s="66" t="s">
        <v>0</v>
      </c>
      <c r="B1" s="66"/>
      <c r="C1" s="66"/>
      <c r="G1" s="2" t="s">
        <v>47</v>
      </c>
    </row>
    <row r="2" spans="1:15" x14ac:dyDescent="0.25">
      <c r="A2" s="66" t="s">
        <v>2</v>
      </c>
      <c r="B2" s="66"/>
      <c r="C2" s="66"/>
      <c r="E2" s="4"/>
    </row>
    <row r="3" spans="1:15" x14ac:dyDescent="0.25">
      <c r="A3" s="66" t="s">
        <v>166</v>
      </c>
      <c r="B3" s="66"/>
      <c r="C3" s="66"/>
      <c r="G3" s="2" t="s">
        <v>96</v>
      </c>
      <c r="I3" s="10"/>
    </row>
    <row r="5" spans="1:15" x14ac:dyDescent="0.25">
      <c r="A5" s="2"/>
      <c r="C5" s="34"/>
      <c r="E5" s="2"/>
      <c r="I5" s="2" t="s">
        <v>163</v>
      </c>
      <c r="K5" s="2" t="s">
        <v>6</v>
      </c>
      <c r="M5" s="2" t="s">
        <v>6</v>
      </c>
    </row>
    <row r="6" spans="1:15" x14ac:dyDescent="0.25">
      <c r="A6" s="10"/>
      <c r="C6" s="10"/>
      <c r="E6" s="10"/>
      <c r="G6" s="2" t="s">
        <v>29</v>
      </c>
      <c r="I6" s="2" t="s">
        <v>176</v>
      </c>
      <c r="J6" s="2"/>
      <c r="K6" s="2" t="s">
        <v>169</v>
      </c>
      <c r="L6" s="10"/>
      <c r="M6" s="2" t="s">
        <v>175</v>
      </c>
    </row>
    <row r="7" spans="1:15" x14ac:dyDescent="0.25">
      <c r="A7" s="26"/>
      <c r="C7" s="26"/>
      <c r="E7" s="26"/>
      <c r="G7" t="s">
        <v>101</v>
      </c>
      <c r="I7" s="26">
        <v>0</v>
      </c>
      <c r="J7" s="13"/>
      <c r="K7" s="26">
        <v>7350</v>
      </c>
      <c r="L7" s="13"/>
      <c r="M7" s="26">
        <v>2500</v>
      </c>
      <c r="O7" s="26"/>
    </row>
    <row r="8" spans="1:15" x14ac:dyDescent="0.25">
      <c r="A8" s="27"/>
      <c r="C8" s="27"/>
      <c r="E8" s="27"/>
      <c r="G8" t="s">
        <v>102</v>
      </c>
      <c r="I8" s="27">
        <v>5462</v>
      </c>
      <c r="J8" s="12"/>
      <c r="K8" s="27">
        <v>2500</v>
      </c>
      <c r="L8" s="12"/>
      <c r="M8" s="27">
        <v>2500</v>
      </c>
      <c r="O8" s="27"/>
    </row>
    <row r="9" spans="1:15" x14ac:dyDescent="0.25">
      <c r="A9" s="27"/>
      <c r="C9" s="27"/>
      <c r="E9" s="27"/>
      <c r="G9" t="s">
        <v>103</v>
      </c>
      <c r="I9" s="27">
        <v>0</v>
      </c>
      <c r="J9" s="12"/>
      <c r="K9" s="27">
        <v>1000</v>
      </c>
      <c r="L9" s="12"/>
      <c r="M9" s="27">
        <v>1000</v>
      </c>
      <c r="O9" s="27"/>
    </row>
    <row r="10" spans="1:15" x14ac:dyDescent="0.25">
      <c r="A10" s="27"/>
      <c r="C10" s="27"/>
      <c r="E10" s="27"/>
      <c r="G10" t="s">
        <v>104</v>
      </c>
      <c r="I10" s="27">
        <v>0</v>
      </c>
      <c r="J10" s="12"/>
      <c r="K10" s="27">
        <v>4000</v>
      </c>
      <c r="L10" s="12"/>
      <c r="M10" s="27">
        <v>1000</v>
      </c>
      <c r="O10" s="27"/>
    </row>
    <row r="11" spans="1:15" x14ac:dyDescent="0.25">
      <c r="A11" s="27"/>
      <c r="C11" s="27"/>
      <c r="E11" s="27"/>
      <c r="G11" t="s">
        <v>105</v>
      </c>
      <c r="I11" s="27">
        <v>0</v>
      </c>
      <c r="J11" s="12"/>
      <c r="K11" s="27">
        <v>2500</v>
      </c>
      <c r="L11" s="12"/>
      <c r="M11" s="27">
        <v>1500</v>
      </c>
      <c r="O11" s="27"/>
    </row>
    <row r="12" spans="1:15" x14ac:dyDescent="0.25">
      <c r="A12" s="27"/>
      <c r="C12" s="27"/>
      <c r="E12" s="27"/>
      <c r="G12" t="s">
        <v>106</v>
      </c>
      <c r="I12" s="27">
        <v>0</v>
      </c>
      <c r="J12" s="12"/>
      <c r="K12" s="27">
        <v>5000</v>
      </c>
      <c r="L12" s="12"/>
      <c r="M12" s="27">
        <v>5000</v>
      </c>
      <c r="O12" s="27"/>
    </row>
    <row r="13" spans="1:15" x14ac:dyDescent="0.25">
      <c r="A13" s="27"/>
      <c r="C13" s="27"/>
      <c r="E13" s="27"/>
      <c r="G13" t="s">
        <v>107</v>
      </c>
      <c r="I13" s="27">
        <v>0</v>
      </c>
      <c r="J13" s="12"/>
      <c r="K13" s="27">
        <v>1250</v>
      </c>
      <c r="L13" s="12"/>
      <c r="M13" s="27">
        <v>500</v>
      </c>
      <c r="O13" s="27"/>
    </row>
    <row r="14" spans="1:15" x14ac:dyDescent="0.25">
      <c r="A14" s="27"/>
      <c r="C14" s="27"/>
      <c r="E14" s="27"/>
      <c r="G14" t="s">
        <v>108</v>
      </c>
      <c r="I14" s="27">
        <v>0</v>
      </c>
      <c r="J14" s="12"/>
      <c r="K14" s="27">
        <v>1000</v>
      </c>
      <c r="L14" s="12"/>
      <c r="M14" s="27">
        <v>1000</v>
      </c>
      <c r="O14" s="27"/>
    </row>
    <row r="15" spans="1:15" x14ac:dyDescent="0.25">
      <c r="A15" s="27"/>
      <c r="C15" s="27"/>
      <c r="E15" s="27"/>
      <c r="G15" t="s">
        <v>109</v>
      </c>
      <c r="I15" s="27">
        <v>10000</v>
      </c>
      <c r="J15" s="12"/>
      <c r="K15" s="27">
        <v>10000</v>
      </c>
      <c r="L15" s="12"/>
      <c r="M15" s="27">
        <v>0</v>
      </c>
      <c r="O15" s="27"/>
    </row>
    <row r="16" spans="1:15" x14ac:dyDescent="0.25">
      <c r="A16" s="27"/>
      <c r="C16" s="27"/>
      <c r="E16" s="27"/>
      <c r="G16" t="s">
        <v>110</v>
      </c>
      <c r="I16" s="27">
        <v>0</v>
      </c>
      <c r="J16" s="12"/>
      <c r="K16" s="27">
        <v>0</v>
      </c>
      <c r="L16" s="12"/>
      <c r="M16" s="27">
        <v>0</v>
      </c>
      <c r="N16" s="16"/>
      <c r="O16" s="27"/>
    </row>
    <row r="17" spans="1:15" x14ac:dyDescent="0.25">
      <c r="A17" s="27"/>
      <c r="C17" s="27"/>
      <c r="E17" s="27"/>
      <c r="G17" t="s">
        <v>111</v>
      </c>
      <c r="I17" s="27">
        <v>0</v>
      </c>
      <c r="J17" s="12"/>
      <c r="K17" s="27">
        <v>71000</v>
      </c>
      <c r="L17" s="12"/>
      <c r="M17" s="27">
        <v>84000</v>
      </c>
      <c r="O17" s="27"/>
    </row>
    <row r="18" spans="1:15" x14ac:dyDescent="0.25">
      <c r="A18" s="35"/>
      <c r="C18" s="17"/>
      <c r="E18" s="17"/>
      <c r="G18" s="2" t="s">
        <v>112</v>
      </c>
      <c r="I18" s="17">
        <f>SUM(I7:I17)</f>
        <v>15462</v>
      </c>
      <c r="J18" s="12"/>
      <c r="K18" s="17">
        <f>SUM(K7:K17)</f>
        <v>105600</v>
      </c>
      <c r="L18" s="12"/>
      <c r="M18" s="17">
        <f>SUM(M7:M17)</f>
        <v>99000</v>
      </c>
      <c r="O18" s="17"/>
    </row>
    <row r="19" spans="1:15" x14ac:dyDescent="0.25">
      <c r="C19" s="30"/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M29"/>
  <sheetViews>
    <sheetView topLeftCell="D28" zoomScale="220" zoomScaleNormal="220" workbookViewId="0">
      <selection activeCell="M2" sqref="M2"/>
    </sheetView>
  </sheetViews>
  <sheetFormatPr defaultRowHeight="13.2" x14ac:dyDescent="0.25"/>
  <cols>
    <col min="1" max="1" width="12.44140625" customWidth="1"/>
    <col min="2" max="2" width="1.44140625" customWidth="1"/>
    <col min="3" max="3" width="12.33203125" customWidth="1"/>
    <col min="4" max="4" width="1.44140625" customWidth="1"/>
    <col min="5" max="5" width="11.5546875" customWidth="1"/>
    <col min="6" max="6" width="1.44140625" customWidth="1"/>
    <col min="7" max="7" width="29.6640625" customWidth="1"/>
    <col min="8" max="8" width="1.33203125" customWidth="1"/>
    <col min="9" max="9" width="12.33203125" customWidth="1"/>
    <col min="10" max="10" width="1.33203125" customWidth="1"/>
    <col min="11" max="11" width="11.33203125" customWidth="1"/>
    <col min="12" max="12" width="1.33203125" customWidth="1"/>
    <col min="13" max="13" width="11.33203125" customWidth="1"/>
  </cols>
  <sheetData>
    <row r="1" spans="1:13" x14ac:dyDescent="0.25">
      <c r="A1" s="66" t="s">
        <v>0</v>
      </c>
      <c r="B1" s="66"/>
      <c r="C1" s="66"/>
      <c r="G1" s="2" t="s">
        <v>132</v>
      </c>
      <c r="I1" t="s">
        <v>133</v>
      </c>
    </row>
    <row r="2" spans="1:13" x14ac:dyDescent="0.25">
      <c r="A2" s="66" t="s">
        <v>2</v>
      </c>
      <c r="B2" s="66"/>
      <c r="C2" s="66"/>
      <c r="E2" s="4"/>
      <c r="G2" s="2" t="s">
        <v>134</v>
      </c>
      <c r="I2" s="19" t="s">
        <v>164</v>
      </c>
    </row>
    <row r="3" spans="1:13" x14ac:dyDescent="0.25">
      <c r="A3" s="66" t="s">
        <v>166</v>
      </c>
      <c r="B3" s="66"/>
      <c r="C3" s="66"/>
      <c r="G3" s="2" t="s">
        <v>96</v>
      </c>
      <c r="I3" s="19" t="s">
        <v>165</v>
      </c>
    </row>
    <row r="4" spans="1:13" x14ac:dyDescent="0.25">
      <c r="G4" s="2" t="s">
        <v>135</v>
      </c>
    </row>
    <row r="5" spans="1:13" x14ac:dyDescent="0.25">
      <c r="G5" s="2"/>
    </row>
    <row r="6" spans="1:13" x14ac:dyDescent="0.25">
      <c r="G6" s="2"/>
    </row>
    <row r="7" spans="1:13" x14ac:dyDescent="0.25">
      <c r="A7" s="2"/>
      <c r="C7" s="2"/>
      <c r="E7" s="2"/>
      <c r="I7" s="2" t="s">
        <v>136</v>
      </c>
      <c r="K7" s="2" t="s">
        <v>4</v>
      </c>
      <c r="M7" s="2" t="s">
        <v>6</v>
      </c>
    </row>
    <row r="8" spans="1:13" x14ac:dyDescent="0.25">
      <c r="A8" s="10"/>
      <c r="C8" s="10"/>
      <c r="E8" s="10"/>
      <c r="G8" s="2" t="s">
        <v>29</v>
      </c>
      <c r="I8" s="2" t="s">
        <v>176</v>
      </c>
      <c r="J8" s="2"/>
      <c r="K8" s="2" t="s">
        <v>169</v>
      </c>
      <c r="L8" s="10"/>
      <c r="M8" s="2" t="s">
        <v>175</v>
      </c>
    </row>
    <row r="9" spans="1:13" x14ac:dyDescent="0.25">
      <c r="A9" s="25"/>
      <c r="C9" s="25"/>
      <c r="E9" s="25"/>
      <c r="G9" t="s">
        <v>137</v>
      </c>
      <c r="I9" s="25">
        <v>0</v>
      </c>
      <c r="K9" s="25">
        <v>0</v>
      </c>
      <c r="M9" s="25">
        <v>0</v>
      </c>
    </row>
    <row r="10" spans="1:13" x14ac:dyDescent="0.25">
      <c r="A10" s="25"/>
      <c r="C10" s="25"/>
      <c r="E10" s="25"/>
      <c r="G10" t="s">
        <v>138</v>
      </c>
      <c r="I10" s="25">
        <v>0</v>
      </c>
      <c r="K10" s="25">
        <v>0</v>
      </c>
      <c r="M10" s="25">
        <v>0</v>
      </c>
    </row>
    <row r="11" spans="1:13" x14ac:dyDescent="0.25">
      <c r="A11" s="25"/>
      <c r="C11" s="25"/>
      <c r="E11" s="25"/>
      <c r="G11" t="s">
        <v>139</v>
      </c>
      <c r="I11" s="25">
        <v>0</v>
      </c>
      <c r="K11" s="25">
        <v>0</v>
      </c>
      <c r="M11" s="25">
        <v>0</v>
      </c>
    </row>
    <row r="12" spans="1:13" x14ac:dyDescent="0.25">
      <c r="A12" s="25"/>
      <c r="C12" s="25"/>
      <c r="E12" s="25"/>
      <c r="G12" t="s">
        <v>140</v>
      </c>
      <c r="I12" s="25">
        <v>0</v>
      </c>
      <c r="K12" s="25">
        <v>0</v>
      </c>
      <c r="M12" s="25">
        <v>0</v>
      </c>
    </row>
    <row r="13" spans="1:13" x14ac:dyDescent="0.25">
      <c r="A13" s="25"/>
      <c r="C13" s="25"/>
      <c r="E13" s="25"/>
      <c r="G13" t="s">
        <v>141</v>
      </c>
      <c r="I13" s="25">
        <v>0</v>
      </c>
      <c r="K13" s="25">
        <v>0</v>
      </c>
      <c r="M13" s="25">
        <v>0</v>
      </c>
    </row>
    <row r="14" spans="1:13" x14ac:dyDescent="0.25">
      <c r="A14" s="25"/>
      <c r="C14" s="25"/>
      <c r="E14" s="25"/>
      <c r="G14" s="19" t="s">
        <v>142</v>
      </c>
      <c r="I14" s="25">
        <v>0</v>
      </c>
      <c r="K14" s="25">
        <v>0</v>
      </c>
      <c r="M14" s="25">
        <v>0</v>
      </c>
    </row>
    <row r="15" spans="1:13" x14ac:dyDescent="0.25">
      <c r="A15" s="25"/>
      <c r="C15" s="25"/>
      <c r="E15" s="25"/>
      <c r="G15" t="s">
        <v>143</v>
      </c>
      <c r="I15" s="25">
        <v>0</v>
      </c>
      <c r="K15" s="25">
        <v>0</v>
      </c>
      <c r="M15" s="25">
        <v>0</v>
      </c>
    </row>
    <row r="16" spans="1:13" x14ac:dyDescent="0.25">
      <c r="A16" s="25"/>
      <c r="C16" s="25"/>
      <c r="E16" s="25"/>
      <c r="G16" s="2" t="s">
        <v>144</v>
      </c>
      <c r="I16" s="25">
        <f t="shared" ref="I16:L16" si="0">SUM(I9:I15)</f>
        <v>0</v>
      </c>
      <c r="J16" s="25">
        <f t="shared" si="0"/>
        <v>0</v>
      </c>
      <c r="K16" s="25">
        <f t="shared" si="0"/>
        <v>0</v>
      </c>
      <c r="L16" s="25">
        <f t="shared" si="0"/>
        <v>0</v>
      </c>
      <c r="M16" s="25">
        <f>SUM(M9:M15)</f>
        <v>0</v>
      </c>
    </row>
    <row r="17" spans="1:13" x14ac:dyDescent="0.25">
      <c r="A17" s="25"/>
      <c r="C17" s="25"/>
      <c r="E17" s="25"/>
      <c r="I17" s="25"/>
      <c r="K17" s="25"/>
      <c r="M17" s="25"/>
    </row>
    <row r="18" spans="1:13" x14ac:dyDescent="0.25">
      <c r="A18" s="25"/>
      <c r="C18" s="25"/>
      <c r="E18" s="25"/>
      <c r="G18" s="2" t="s">
        <v>145</v>
      </c>
      <c r="I18" s="25"/>
      <c r="K18" s="25"/>
      <c r="M18" s="25"/>
    </row>
    <row r="19" spans="1:13" x14ac:dyDescent="0.25">
      <c r="A19" s="25"/>
      <c r="C19" s="25"/>
      <c r="E19" s="25"/>
      <c r="G19" t="s">
        <v>146</v>
      </c>
      <c r="I19" s="25">
        <v>0</v>
      </c>
      <c r="K19" s="25">
        <v>0</v>
      </c>
      <c r="M19" s="25">
        <v>0</v>
      </c>
    </row>
    <row r="20" spans="1:13" x14ac:dyDescent="0.25">
      <c r="A20" s="25"/>
      <c r="C20" s="25"/>
      <c r="E20" s="25"/>
      <c r="G20" s="8" t="s">
        <v>103</v>
      </c>
      <c r="I20" s="25">
        <v>0</v>
      </c>
      <c r="K20" s="25">
        <v>0</v>
      </c>
      <c r="M20" s="25">
        <v>0</v>
      </c>
    </row>
    <row r="21" spans="1:13" x14ac:dyDescent="0.25">
      <c r="A21" s="25"/>
      <c r="C21" s="25"/>
      <c r="E21" s="25"/>
      <c r="G21" s="8" t="s">
        <v>147</v>
      </c>
      <c r="I21" s="25">
        <v>0</v>
      </c>
      <c r="K21" s="25">
        <v>0</v>
      </c>
      <c r="M21" s="25">
        <v>0</v>
      </c>
    </row>
    <row r="22" spans="1:13" x14ac:dyDescent="0.25">
      <c r="A22" s="25"/>
      <c r="C22" s="25"/>
      <c r="E22" s="25"/>
      <c r="G22" s="8" t="s">
        <v>87</v>
      </c>
      <c r="I22" s="25"/>
      <c r="K22" s="25"/>
      <c r="M22" s="25"/>
    </row>
    <row r="23" spans="1:13" x14ac:dyDescent="0.25">
      <c r="A23" s="25"/>
      <c r="C23" s="25"/>
      <c r="E23" s="25"/>
      <c r="G23" s="8" t="s">
        <v>148</v>
      </c>
      <c r="I23" s="25">
        <v>0</v>
      </c>
      <c r="K23" s="25">
        <v>0</v>
      </c>
      <c r="M23" s="25">
        <v>0</v>
      </c>
    </row>
    <row r="24" spans="1:13" x14ac:dyDescent="0.25">
      <c r="A24" s="25"/>
      <c r="C24" s="25"/>
      <c r="E24" s="25"/>
      <c r="G24" s="8" t="s">
        <v>149</v>
      </c>
      <c r="I24" s="25">
        <v>0</v>
      </c>
      <c r="K24" s="25">
        <v>0</v>
      </c>
      <c r="M24" s="25">
        <v>0</v>
      </c>
    </row>
    <row r="25" spans="1:13" x14ac:dyDescent="0.25">
      <c r="A25" s="25"/>
      <c r="C25" s="25"/>
      <c r="E25" s="25"/>
      <c r="G25" s="8" t="s">
        <v>89</v>
      </c>
      <c r="I25" s="25">
        <v>0</v>
      </c>
      <c r="K25" s="25">
        <v>0</v>
      </c>
      <c r="M25" s="25">
        <v>0</v>
      </c>
    </row>
    <row r="26" spans="1:13" x14ac:dyDescent="0.25">
      <c r="A26" s="25"/>
      <c r="C26" s="25"/>
      <c r="E26" s="25"/>
      <c r="G26" s="10" t="s">
        <v>118</v>
      </c>
      <c r="I26" s="25">
        <f>SUM(I19:I25)</f>
        <v>0</v>
      </c>
      <c r="K26" s="25">
        <f>SUM(K19:K25)</f>
        <v>0</v>
      </c>
      <c r="M26" s="25">
        <f>SUM(M19:M25)</f>
        <v>0</v>
      </c>
    </row>
    <row r="27" spans="1:13" x14ac:dyDescent="0.25">
      <c r="A27" s="25"/>
      <c r="C27" s="25"/>
      <c r="E27" s="25"/>
      <c r="G27" s="5" t="s">
        <v>150</v>
      </c>
      <c r="I27" s="25">
        <f>I16-I26</f>
        <v>0</v>
      </c>
      <c r="K27" s="25">
        <f>K16-K26</f>
        <v>0</v>
      </c>
      <c r="L27" s="6" t="e">
        <f>L16-#REF!-#REF!-L19-L20-L21</f>
        <v>#REF!</v>
      </c>
      <c r="M27" s="25">
        <f>M16-M26</f>
        <v>0</v>
      </c>
    </row>
    <row r="28" spans="1:13" x14ac:dyDescent="0.25">
      <c r="A28" s="25"/>
      <c r="C28" s="25"/>
      <c r="E28" s="25"/>
      <c r="I28" s="25"/>
      <c r="K28" s="25"/>
      <c r="M28" s="25"/>
    </row>
    <row r="29" spans="1:13" x14ac:dyDescent="0.25">
      <c r="A29" s="15"/>
      <c r="C29" s="15"/>
      <c r="E29" s="15"/>
      <c r="G29" s="2" t="s">
        <v>151</v>
      </c>
      <c r="I29" s="15">
        <f>I26+I27</f>
        <v>0</v>
      </c>
      <c r="K29" s="15">
        <f>K26+K27</f>
        <v>0</v>
      </c>
      <c r="M29" s="15">
        <f>M26+M27</f>
        <v>0</v>
      </c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26C73"/>
  </sheetPr>
  <dimension ref="A1:K39"/>
  <sheetViews>
    <sheetView zoomScale="130" zoomScaleNormal="130" workbookViewId="0">
      <selection activeCell="A5" sqref="A5"/>
    </sheetView>
  </sheetViews>
  <sheetFormatPr defaultRowHeight="13.2" x14ac:dyDescent="0.25"/>
  <cols>
    <col min="1" max="1" width="24" customWidth="1"/>
    <col min="4" max="4" width="12.33203125" customWidth="1"/>
  </cols>
  <sheetData>
    <row r="1" spans="1:11" x14ac:dyDescent="0.25">
      <c r="A1" s="1"/>
    </row>
    <row r="2" spans="1:11" x14ac:dyDescent="0.25">
      <c r="A2" s="1" t="s">
        <v>0</v>
      </c>
    </row>
    <row r="3" spans="1:11" x14ac:dyDescent="0.25">
      <c r="A3" s="1" t="s">
        <v>2</v>
      </c>
    </row>
    <row r="4" spans="1:11" x14ac:dyDescent="0.25">
      <c r="A4" s="1" t="s">
        <v>166</v>
      </c>
    </row>
    <row r="5" spans="1:11" x14ac:dyDescent="0.25">
      <c r="A5" s="1"/>
    </row>
    <row r="7" spans="1:11" x14ac:dyDescent="0.25">
      <c r="A7" s="1" t="s">
        <v>113</v>
      </c>
      <c r="D7" s="2" t="s">
        <v>114</v>
      </c>
      <c r="H7" t="s">
        <v>97</v>
      </c>
      <c r="I7" t="s">
        <v>97</v>
      </c>
      <c r="J7" t="s">
        <v>98</v>
      </c>
      <c r="K7" t="s">
        <v>98</v>
      </c>
    </row>
    <row r="8" spans="1:11" x14ac:dyDescent="0.25">
      <c r="H8" t="s">
        <v>99</v>
      </c>
      <c r="I8" t="s">
        <v>5</v>
      </c>
      <c r="J8" t="s">
        <v>99</v>
      </c>
      <c r="K8" t="s">
        <v>100</v>
      </c>
    </row>
    <row r="9" spans="1:11" x14ac:dyDescent="0.25">
      <c r="A9" s="1" t="s">
        <v>115</v>
      </c>
    </row>
    <row r="10" spans="1:11" x14ac:dyDescent="0.25">
      <c r="A10" t="s">
        <v>116</v>
      </c>
      <c r="D10" s="25">
        <v>0</v>
      </c>
    </row>
    <row r="11" spans="1:11" x14ac:dyDescent="0.25">
      <c r="A11" t="s">
        <v>117</v>
      </c>
      <c r="D11" s="25">
        <v>0</v>
      </c>
    </row>
    <row r="12" spans="1:11" x14ac:dyDescent="0.25">
      <c r="D12" s="25"/>
    </row>
    <row r="13" spans="1:11" x14ac:dyDescent="0.25">
      <c r="A13" s="1" t="s">
        <v>118</v>
      </c>
      <c r="D13" s="25">
        <f>SUM(D10:D12)</f>
        <v>0</v>
      </c>
    </row>
    <row r="14" spans="1:11" x14ac:dyDescent="0.25">
      <c r="D14">
        <v>0</v>
      </c>
    </row>
    <row r="15" spans="1:11" x14ac:dyDescent="0.25">
      <c r="A15" s="1" t="s">
        <v>119</v>
      </c>
    </row>
    <row r="16" spans="1:11" x14ac:dyDescent="0.25">
      <c r="A16" t="s">
        <v>120</v>
      </c>
      <c r="D16" s="25">
        <v>0</v>
      </c>
    </row>
    <row r="17" spans="1:4" x14ac:dyDescent="0.25">
      <c r="A17" t="s">
        <v>121</v>
      </c>
      <c r="D17" s="25">
        <v>0</v>
      </c>
    </row>
    <row r="18" spans="1:4" x14ac:dyDescent="0.25">
      <c r="A18" t="s">
        <v>122</v>
      </c>
      <c r="D18" s="25">
        <v>0</v>
      </c>
    </row>
    <row r="19" spans="1:4" x14ac:dyDescent="0.25">
      <c r="A19" t="s">
        <v>123</v>
      </c>
      <c r="D19" s="25">
        <v>0</v>
      </c>
    </row>
    <row r="20" spans="1:4" x14ac:dyDescent="0.25">
      <c r="D20" s="25"/>
    </row>
    <row r="21" spans="1:4" x14ac:dyDescent="0.25">
      <c r="A21" s="1" t="s">
        <v>118</v>
      </c>
      <c r="D21" s="25">
        <v>0</v>
      </c>
    </row>
    <row r="23" spans="1:4" x14ac:dyDescent="0.25">
      <c r="A23" s="1" t="s">
        <v>124</v>
      </c>
      <c r="D23" s="25">
        <f>D13+D21</f>
        <v>0</v>
      </c>
    </row>
    <row r="25" spans="1:4" x14ac:dyDescent="0.25">
      <c r="A25" s="1" t="s">
        <v>9</v>
      </c>
    </row>
    <row r="27" spans="1:4" x14ac:dyDescent="0.25">
      <c r="A27" t="s">
        <v>125</v>
      </c>
      <c r="D27" s="25">
        <v>0</v>
      </c>
    </row>
    <row r="28" spans="1:4" x14ac:dyDescent="0.25">
      <c r="A28" t="s">
        <v>77</v>
      </c>
      <c r="D28" s="25">
        <v>0</v>
      </c>
    </row>
    <row r="29" spans="1:4" x14ac:dyDescent="0.25">
      <c r="A29" t="s">
        <v>126</v>
      </c>
      <c r="D29" s="25">
        <v>0</v>
      </c>
    </row>
    <row r="30" spans="1:4" x14ac:dyDescent="0.25">
      <c r="A30" t="s">
        <v>127</v>
      </c>
      <c r="D30" s="25">
        <v>0</v>
      </c>
    </row>
    <row r="31" spans="1:4" x14ac:dyDescent="0.25">
      <c r="A31" t="s">
        <v>128</v>
      </c>
      <c r="D31" s="25">
        <v>0</v>
      </c>
    </row>
    <row r="32" spans="1:4" x14ac:dyDescent="0.25">
      <c r="A32" t="s">
        <v>64</v>
      </c>
      <c r="D32" s="25">
        <v>0</v>
      </c>
    </row>
    <row r="33" spans="1:4" x14ac:dyDescent="0.25">
      <c r="A33" t="s">
        <v>129</v>
      </c>
      <c r="D33" s="25">
        <v>0</v>
      </c>
    </row>
    <row r="34" spans="1:4" x14ac:dyDescent="0.25">
      <c r="D34" s="25"/>
    </row>
    <row r="35" spans="1:4" x14ac:dyDescent="0.25">
      <c r="D35" s="25"/>
    </row>
    <row r="36" spans="1:4" x14ac:dyDescent="0.25">
      <c r="A36" s="2" t="s">
        <v>130</v>
      </c>
      <c r="D36" s="25">
        <f>SUM(D27:D35)</f>
        <v>0</v>
      </c>
    </row>
    <row r="39" spans="1:4" x14ac:dyDescent="0.25">
      <c r="A39" s="1" t="s">
        <v>131</v>
      </c>
      <c r="D39" s="25">
        <f>D23+D36</f>
        <v>0</v>
      </c>
    </row>
  </sheetData>
  <phoneticPr fontId="0" type="noConversion"/>
  <printOptions horizontalCentered="1" verticalCentered="1"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M29"/>
  <sheetViews>
    <sheetView workbookViewId="0">
      <selection activeCell="I8" sqref="I8:M8"/>
    </sheetView>
  </sheetViews>
  <sheetFormatPr defaultRowHeight="13.2" x14ac:dyDescent="0.25"/>
  <cols>
    <col min="1" max="1" width="12.109375" customWidth="1"/>
    <col min="2" max="2" width="1.109375" customWidth="1"/>
    <col min="3" max="3" width="14.109375" customWidth="1"/>
    <col min="4" max="4" width="1" customWidth="1"/>
    <col min="5" max="5" width="12.33203125" customWidth="1"/>
    <col min="6" max="6" width="1.44140625" customWidth="1"/>
    <col min="7" max="7" width="30.44140625" customWidth="1"/>
    <col min="8" max="8" width="1.6640625" customWidth="1"/>
    <col min="9" max="9" width="12.44140625" customWidth="1"/>
    <col min="10" max="10" width="1.5546875" customWidth="1"/>
    <col min="11" max="11" width="12" customWidth="1"/>
    <col min="12" max="12" width="1.5546875" customWidth="1"/>
    <col min="13" max="13" width="12.44140625" customWidth="1"/>
  </cols>
  <sheetData>
    <row r="1" spans="1:13" x14ac:dyDescent="0.25">
      <c r="A1" s="66" t="s">
        <v>0</v>
      </c>
      <c r="B1" s="66"/>
      <c r="C1" s="66"/>
      <c r="E1" s="4"/>
      <c r="G1" s="2" t="s">
        <v>132</v>
      </c>
      <c r="I1" t="s">
        <v>133</v>
      </c>
    </row>
    <row r="2" spans="1:13" x14ac:dyDescent="0.25">
      <c r="A2" s="66" t="s">
        <v>168</v>
      </c>
      <c r="B2" s="66"/>
      <c r="C2" s="66"/>
      <c r="G2" s="2" t="s">
        <v>134</v>
      </c>
      <c r="I2" t="s">
        <v>152</v>
      </c>
    </row>
    <row r="3" spans="1:13" x14ac:dyDescent="0.25">
      <c r="A3" s="66" t="s">
        <v>166</v>
      </c>
      <c r="B3" s="66"/>
      <c r="C3" s="66"/>
      <c r="G3" s="2" t="s">
        <v>96</v>
      </c>
      <c r="I3" t="s">
        <v>153</v>
      </c>
    </row>
    <row r="4" spans="1:13" x14ac:dyDescent="0.25">
      <c r="G4" s="2" t="s">
        <v>154</v>
      </c>
    </row>
    <row r="5" spans="1:13" x14ac:dyDescent="0.25">
      <c r="G5" s="2"/>
    </row>
    <row r="6" spans="1:13" x14ac:dyDescent="0.25">
      <c r="G6" s="2"/>
    </row>
    <row r="7" spans="1:13" x14ac:dyDescent="0.25">
      <c r="A7" s="2"/>
      <c r="C7" s="2"/>
      <c r="E7" s="2"/>
      <c r="I7" s="2" t="s">
        <v>136</v>
      </c>
      <c r="K7" s="2" t="s">
        <v>4</v>
      </c>
      <c r="M7" s="2" t="s">
        <v>6</v>
      </c>
    </row>
    <row r="8" spans="1:13" x14ac:dyDescent="0.25">
      <c r="A8" s="10"/>
      <c r="C8" s="10"/>
      <c r="E8" s="10"/>
      <c r="G8" s="2" t="s">
        <v>29</v>
      </c>
      <c r="I8" s="2" t="s">
        <v>176</v>
      </c>
      <c r="J8" s="2"/>
      <c r="K8" s="2" t="s">
        <v>169</v>
      </c>
      <c r="L8" s="10"/>
      <c r="M8" s="2" t="s">
        <v>175</v>
      </c>
    </row>
    <row r="9" spans="1:13" x14ac:dyDescent="0.25">
      <c r="A9" s="25"/>
      <c r="C9" s="25"/>
      <c r="E9" s="25"/>
      <c r="G9" t="s">
        <v>137</v>
      </c>
      <c r="I9" s="25">
        <v>0</v>
      </c>
      <c r="K9" s="25">
        <v>0</v>
      </c>
      <c r="M9" s="25">
        <v>0</v>
      </c>
    </row>
    <row r="10" spans="1:13" x14ac:dyDescent="0.25">
      <c r="A10" s="25"/>
      <c r="C10" s="25"/>
      <c r="E10" s="25"/>
      <c r="G10" t="s">
        <v>155</v>
      </c>
      <c r="I10" s="25">
        <v>0</v>
      </c>
      <c r="K10" s="25">
        <v>0</v>
      </c>
      <c r="M10" s="25">
        <v>0</v>
      </c>
    </row>
    <row r="11" spans="1:13" x14ac:dyDescent="0.25">
      <c r="A11" s="25"/>
      <c r="C11" s="25"/>
      <c r="E11" s="25"/>
      <c r="G11" t="s">
        <v>156</v>
      </c>
      <c r="I11" s="25">
        <v>0</v>
      </c>
      <c r="K11" s="25">
        <v>0</v>
      </c>
      <c r="M11" s="25">
        <v>0</v>
      </c>
    </row>
    <row r="12" spans="1:13" x14ac:dyDescent="0.25">
      <c r="A12" s="25"/>
      <c r="C12" s="25"/>
      <c r="E12" s="25"/>
      <c r="G12" t="s">
        <v>157</v>
      </c>
      <c r="I12" s="25">
        <v>0</v>
      </c>
      <c r="K12" s="25">
        <v>0</v>
      </c>
      <c r="M12" s="25">
        <v>0</v>
      </c>
    </row>
    <row r="13" spans="1:13" x14ac:dyDescent="0.25">
      <c r="A13" s="25"/>
      <c r="C13" s="25"/>
      <c r="E13" s="25"/>
      <c r="I13" s="25"/>
      <c r="K13" s="25"/>
      <c r="M13" s="25"/>
    </row>
    <row r="14" spans="1:13" x14ac:dyDescent="0.25">
      <c r="A14" s="25"/>
      <c r="C14" s="25"/>
      <c r="E14" s="25"/>
      <c r="G14" t="s">
        <v>142</v>
      </c>
      <c r="I14" s="25">
        <f>SUM(I9:I13)</f>
        <v>0</v>
      </c>
      <c r="K14" s="25">
        <f>SUM(K9:K13)</f>
        <v>0</v>
      </c>
      <c r="M14" s="25">
        <f>SUM(M9:M13)</f>
        <v>0</v>
      </c>
    </row>
    <row r="15" spans="1:13" x14ac:dyDescent="0.25">
      <c r="A15" s="25"/>
      <c r="C15" s="25"/>
      <c r="E15" s="25"/>
      <c r="I15" s="25">
        <v>0</v>
      </c>
      <c r="K15" s="25">
        <v>0</v>
      </c>
      <c r="M15" s="25">
        <v>0</v>
      </c>
    </row>
    <row r="16" spans="1:13" x14ac:dyDescent="0.25">
      <c r="A16" s="25"/>
      <c r="C16" s="25"/>
      <c r="E16" s="25"/>
      <c r="G16" s="2" t="s">
        <v>144</v>
      </c>
      <c r="I16" s="25">
        <f>I14</f>
        <v>0</v>
      </c>
      <c r="K16" s="25">
        <f>K14</f>
        <v>0</v>
      </c>
      <c r="M16" s="25">
        <f>M14</f>
        <v>0</v>
      </c>
    </row>
    <row r="18" spans="1:13" x14ac:dyDescent="0.25">
      <c r="G18" s="2" t="s">
        <v>145</v>
      </c>
    </row>
    <row r="19" spans="1:13" x14ac:dyDescent="0.25">
      <c r="A19" s="25"/>
      <c r="C19" s="25"/>
      <c r="E19" s="25"/>
      <c r="G19" t="s">
        <v>158</v>
      </c>
      <c r="I19" s="25">
        <v>0</v>
      </c>
      <c r="K19" s="25">
        <v>0</v>
      </c>
      <c r="M19" s="25">
        <v>0</v>
      </c>
    </row>
    <row r="20" spans="1:13" x14ac:dyDescent="0.25">
      <c r="A20" s="25"/>
      <c r="C20" s="25"/>
      <c r="E20" s="25"/>
      <c r="G20" s="23" t="s">
        <v>159</v>
      </c>
      <c r="I20" s="25">
        <v>0</v>
      </c>
      <c r="K20" s="25">
        <v>0</v>
      </c>
      <c r="M20" s="25">
        <v>0</v>
      </c>
    </row>
    <row r="21" spans="1:13" x14ac:dyDescent="0.25">
      <c r="A21" s="25"/>
      <c r="C21" s="25"/>
      <c r="E21" s="25"/>
      <c r="I21" s="25"/>
      <c r="K21" s="25"/>
      <c r="M21" s="25"/>
    </row>
    <row r="22" spans="1:13" x14ac:dyDescent="0.25">
      <c r="A22" s="18"/>
      <c r="C22" s="18"/>
      <c r="E22" s="18"/>
      <c r="G22" s="10" t="s">
        <v>118</v>
      </c>
      <c r="I22" s="18">
        <v>0</v>
      </c>
      <c r="K22" s="18">
        <v>0</v>
      </c>
      <c r="M22" s="18">
        <v>0</v>
      </c>
    </row>
    <row r="23" spans="1:13" x14ac:dyDescent="0.25">
      <c r="A23" s="25"/>
      <c r="C23" s="25"/>
      <c r="E23" s="25"/>
      <c r="G23" s="5" t="s">
        <v>150</v>
      </c>
      <c r="I23" s="25">
        <f>I16-I22</f>
        <v>0</v>
      </c>
      <c r="K23" s="25">
        <f>K16-K22</f>
        <v>0</v>
      </c>
      <c r="M23" s="25">
        <f>M16-M22</f>
        <v>0</v>
      </c>
    </row>
    <row r="24" spans="1:13" x14ac:dyDescent="0.25">
      <c r="A24" s="25"/>
      <c r="C24" s="25"/>
      <c r="E24" s="25"/>
      <c r="I24" s="25"/>
      <c r="K24" s="25"/>
      <c r="M24" s="25"/>
    </row>
    <row r="25" spans="1:13" x14ac:dyDescent="0.25">
      <c r="A25" s="25"/>
      <c r="C25" s="25"/>
      <c r="E25" s="25"/>
      <c r="I25" s="25"/>
      <c r="K25" s="25"/>
      <c r="M25" s="25"/>
    </row>
    <row r="26" spans="1:13" x14ac:dyDescent="0.25">
      <c r="A26" s="15"/>
      <c r="C26" s="15"/>
      <c r="E26" s="15"/>
      <c r="G26" s="2" t="s">
        <v>151</v>
      </c>
      <c r="H26" s="5"/>
      <c r="I26" s="15">
        <f>I22+I23</f>
        <v>0</v>
      </c>
      <c r="K26" s="15">
        <f>K22+K23</f>
        <v>0</v>
      </c>
      <c r="M26" s="15">
        <f>M22+M23</f>
        <v>0</v>
      </c>
    </row>
    <row r="27" spans="1:13" x14ac:dyDescent="0.25">
      <c r="A27" s="6"/>
    </row>
    <row r="28" spans="1:13" x14ac:dyDescent="0.25">
      <c r="D28" s="6"/>
      <c r="I28" s="6"/>
    </row>
    <row r="29" spans="1:13" x14ac:dyDescent="0.25">
      <c r="E29" s="7"/>
    </row>
  </sheetData>
  <mergeCells count="3">
    <mergeCell ref="A1:C1"/>
    <mergeCell ref="A2:C2"/>
    <mergeCell ref="A3:C3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LB-1 Summary</vt:lpstr>
      <vt:lpstr>LB-20 Resources</vt:lpstr>
      <vt:lpstr>LB-31 Personnel</vt:lpstr>
      <vt:lpstr>LB -31 M &amp; S</vt:lpstr>
      <vt:lpstr>LB-31 CO</vt:lpstr>
      <vt:lpstr>LB-11 Eq Res</vt:lpstr>
      <vt:lpstr>Unappropriated</vt:lpstr>
      <vt:lpstr>LB-11 Bldg 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Holster</dc:creator>
  <cp:keywords/>
  <dc:description/>
  <cp:lastModifiedBy>Brandon Friend</cp:lastModifiedBy>
  <cp:revision/>
  <cp:lastPrinted>2024-06-04T22:43:35Z</cp:lastPrinted>
  <dcterms:created xsi:type="dcterms:W3CDTF">2002-02-14T22:43:44Z</dcterms:created>
  <dcterms:modified xsi:type="dcterms:W3CDTF">2024-06-12T03:19:04Z</dcterms:modified>
  <cp:category/>
  <cp:contentStatus/>
</cp:coreProperties>
</file>